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N-TM-DV" sheetId="1" r:id="rId1"/>
    <sheet name="GD-ĐT" sheetId="2" r:id="rId2"/>
    <sheet name="LĐ-VL" sheetId="3" r:id="rId3"/>
    <sheet name="YT-DS" sheetId="4" r:id="rId4"/>
    <sheet name="VH-TT" sheetId="5" r:id="rId5"/>
    <sheet name="DTNN" sheetId="6" r:id="rId6"/>
    <sheet name="NGÔ" sheetId="7" r:id="rId7"/>
    <sheet name="KHOAI" sheetId="8" r:id="rId8"/>
    <sheet name="SẮN" sheetId="9" r:id="rId9"/>
    <sheet name="KHOAI SỌ" sheetId="10" r:id="rId10"/>
    <sheet name="RAU MÀU" sheetId="11" r:id="rId11"/>
    <sheet name="CCN" sheetId="12" r:id="rId12"/>
    <sheet name="GIA SÚC" sheetId="18" r:id="rId13"/>
    <sheet name="THỦY SẢN" sheetId="14" r:id="rId14"/>
    <sheet name="Lâm Nghiệp" sheetId="15" r:id="rId15"/>
  </sheets>
  <calcPr calcId="162913"/>
</workbook>
</file>

<file path=xl/calcChain.xml><?xml version="1.0" encoding="utf-8"?>
<calcChain xmlns="http://schemas.openxmlformats.org/spreadsheetml/2006/main">
  <c r="L40" i="18" l="1"/>
  <c r="I40" i="18"/>
  <c r="F40" i="18"/>
  <c r="C40" i="18"/>
  <c r="P39" i="18"/>
  <c r="Q39" i="18" s="1"/>
  <c r="N39" i="18"/>
  <c r="J39" i="18"/>
  <c r="K39" i="18" s="1"/>
  <c r="G39" i="18"/>
  <c r="H39" i="18" s="1"/>
  <c r="D39" i="18"/>
  <c r="E39" i="18" s="1"/>
  <c r="P38" i="18"/>
  <c r="Q38" i="18" s="1"/>
  <c r="J38" i="18"/>
  <c r="K38" i="18" s="1"/>
  <c r="G38" i="18"/>
  <c r="H38" i="18" s="1"/>
  <c r="D38" i="18"/>
  <c r="E38" i="18" s="1"/>
  <c r="P37" i="18"/>
  <c r="Q37" i="18" s="1"/>
  <c r="J37" i="18"/>
  <c r="K37" i="18" s="1"/>
  <c r="G37" i="18"/>
  <c r="H37" i="18" s="1"/>
  <c r="D37" i="18"/>
  <c r="E37" i="18" s="1"/>
  <c r="P36" i="18"/>
  <c r="Q36" i="18" s="1"/>
  <c r="M36" i="18"/>
  <c r="N36" i="18" s="1"/>
  <c r="J36" i="18"/>
  <c r="K36" i="18" s="1"/>
  <c r="G36" i="18"/>
  <c r="H36" i="18" s="1"/>
  <c r="D36" i="18"/>
  <c r="E36" i="18" s="1"/>
  <c r="P35" i="18"/>
  <c r="Q35" i="18" s="1"/>
  <c r="J35" i="18"/>
  <c r="K35" i="18" s="1"/>
  <c r="G35" i="18"/>
  <c r="H35" i="18" s="1"/>
  <c r="D35" i="18"/>
  <c r="E35" i="18" s="1"/>
  <c r="P34" i="18"/>
  <c r="Q34" i="18" s="1"/>
  <c r="J34" i="18"/>
  <c r="K34" i="18" s="1"/>
  <c r="G34" i="18"/>
  <c r="H34" i="18" s="1"/>
  <c r="D34" i="18"/>
  <c r="E34" i="18" s="1"/>
  <c r="P33" i="18"/>
  <c r="Q33" i="18" s="1"/>
  <c r="N33" i="18"/>
  <c r="K33" i="18"/>
  <c r="J33" i="18"/>
  <c r="G33" i="18"/>
  <c r="H33" i="18" s="1"/>
  <c r="E33" i="18"/>
  <c r="D33" i="18"/>
  <c r="P32" i="18"/>
  <c r="Q32" i="18" s="1"/>
  <c r="K32" i="18"/>
  <c r="J32" i="18"/>
  <c r="G32" i="18"/>
  <c r="H32" i="18" s="1"/>
  <c r="E32" i="18"/>
  <c r="D32" i="18"/>
  <c r="P31" i="18"/>
  <c r="Q31" i="18" s="1"/>
  <c r="K31" i="18"/>
  <c r="J31" i="18"/>
  <c r="G31" i="18"/>
  <c r="H31" i="18" s="1"/>
  <c r="E31" i="18"/>
  <c r="D31" i="18"/>
  <c r="O30" i="18"/>
  <c r="M30" i="18"/>
  <c r="N30" i="18" s="1"/>
  <c r="J30" i="18"/>
  <c r="K30" i="18" s="1"/>
  <c r="G30" i="18"/>
  <c r="H30" i="18" s="1"/>
  <c r="D30" i="18"/>
  <c r="E30" i="18" s="1"/>
  <c r="P29" i="18"/>
  <c r="Q29" i="18" s="1"/>
  <c r="M29" i="18"/>
  <c r="N29" i="18" s="1"/>
  <c r="J29" i="18"/>
  <c r="K29" i="18" s="1"/>
  <c r="G29" i="18"/>
  <c r="H29" i="18" s="1"/>
  <c r="D29" i="18"/>
  <c r="E29" i="18" s="1"/>
  <c r="P28" i="18"/>
  <c r="Q28" i="18" s="1"/>
  <c r="J28" i="18"/>
  <c r="K28" i="18" s="1"/>
  <c r="G28" i="18"/>
  <c r="H28" i="18" s="1"/>
  <c r="D28" i="18"/>
  <c r="E28" i="18" s="1"/>
  <c r="P27" i="18"/>
  <c r="Q27" i="18" s="1"/>
  <c r="M27" i="18"/>
  <c r="N27" i="18" s="1"/>
  <c r="J27" i="18"/>
  <c r="K27" i="18" s="1"/>
  <c r="G27" i="18"/>
  <c r="H27" i="18" s="1"/>
  <c r="E27" i="18"/>
  <c r="D27" i="18"/>
  <c r="P26" i="18"/>
  <c r="Q26" i="18" s="1"/>
  <c r="J26" i="18"/>
  <c r="K26" i="18" s="1"/>
  <c r="G26" i="18"/>
  <c r="H26" i="18" s="1"/>
  <c r="D26" i="18"/>
  <c r="E26" i="18" s="1"/>
  <c r="P25" i="18"/>
  <c r="Q25" i="18" s="1"/>
  <c r="J25" i="18"/>
  <c r="K25" i="18" s="1"/>
  <c r="G25" i="18"/>
  <c r="H25" i="18" s="1"/>
  <c r="E25" i="18"/>
  <c r="D25" i="18"/>
  <c r="P24" i="18"/>
  <c r="Q24" i="18" s="1"/>
  <c r="J24" i="18"/>
  <c r="K24" i="18" s="1"/>
  <c r="G24" i="18"/>
  <c r="H24" i="18" s="1"/>
  <c r="D24" i="18"/>
  <c r="E24" i="18" s="1"/>
  <c r="P23" i="18"/>
  <c r="Q23" i="18" s="1"/>
  <c r="J23" i="18"/>
  <c r="K23" i="18" s="1"/>
  <c r="G23" i="18"/>
  <c r="H23" i="18" s="1"/>
  <c r="E23" i="18"/>
  <c r="D23" i="18"/>
  <c r="P22" i="18"/>
  <c r="Q22" i="18" s="1"/>
  <c r="J22" i="18"/>
  <c r="K22" i="18" s="1"/>
  <c r="G22" i="18"/>
  <c r="H22" i="18" s="1"/>
  <c r="D22" i="18"/>
  <c r="E22" i="18" s="1"/>
  <c r="P21" i="18"/>
  <c r="Q21" i="18" s="1"/>
  <c r="J21" i="18"/>
  <c r="K21" i="18" s="1"/>
  <c r="G21" i="18"/>
  <c r="H21" i="18" s="1"/>
  <c r="E21" i="18"/>
  <c r="D21" i="18"/>
  <c r="P20" i="18"/>
  <c r="Q20" i="18" s="1"/>
  <c r="J20" i="18"/>
  <c r="K20" i="18" s="1"/>
  <c r="G20" i="18"/>
  <c r="H20" i="18" s="1"/>
  <c r="D20" i="18"/>
  <c r="E20" i="18" s="1"/>
  <c r="P19" i="18"/>
  <c r="Q19" i="18" s="1"/>
  <c r="J19" i="18"/>
  <c r="K19" i="18" s="1"/>
  <c r="G19" i="18"/>
  <c r="H19" i="18" s="1"/>
  <c r="E19" i="18"/>
  <c r="D19" i="18"/>
  <c r="P18" i="18"/>
  <c r="Q18" i="18" s="1"/>
  <c r="J18" i="18"/>
  <c r="K18" i="18" s="1"/>
  <c r="G18" i="18"/>
  <c r="H18" i="18" s="1"/>
  <c r="D18" i="18"/>
  <c r="E18" i="18" s="1"/>
  <c r="P17" i="18"/>
  <c r="Q17" i="18" s="1"/>
  <c r="J17" i="18"/>
  <c r="K17" i="18" s="1"/>
  <c r="G17" i="18"/>
  <c r="H17" i="18" s="1"/>
  <c r="E17" i="18"/>
  <c r="D17" i="18"/>
  <c r="P16" i="18"/>
  <c r="Q16" i="18" s="1"/>
  <c r="M16" i="18"/>
  <c r="M40" i="18" s="1"/>
  <c r="J16" i="18"/>
  <c r="K16" i="18" s="1"/>
  <c r="G16" i="18"/>
  <c r="H16" i="18" s="1"/>
  <c r="D16" i="18"/>
  <c r="E16" i="18" s="1"/>
  <c r="P15" i="18"/>
  <c r="Q15" i="18" s="1"/>
  <c r="J15" i="18"/>
  <c r="K15" i="18" s="1"/>
  <c r="H15" i="18"/>
  <c r="G15" i="18"/>
  <c r="D15" i="18"/>
  <c r="E15" i="18" s="1"/>
  <c r="P14" i="18"/>
  <c r="J14" i="18"/>
  <c r="K14" i="18" s="1"/>
  <c r="G14" i="18"/>
  <c r="H14" i="18" s="1"/>
  <c r="D14" i="18"/>
  <c r="E14" i="18" s="1"/>
  <c r="P13" i="18"/>
  <c r="Q13" i="18" s="1"/>
  <c r="N13" i="18"/>
  <c r="J13" i="18"/>
  <c r="K13" i="18" s="1"/>
  <c r="H13" i="18"/>
  <c r="G13" i="18"/>
  <c r="D13" i="18"/>
  <c r="E13" i="18" s="1"/>
  <c r="Q12" i="18"/>
  <c r="P12" i="18"/>
  <c r="J12" i="18"/>
  <c r="K12" i="18" s="1"/>
  <c r="H12" i="18"/>
  <c r="G12" i="18"/>
  <c r="D12" i="18"/>
  <c r="E12" i="18" s="1"/>
  <c r="Q11" i="18"/>
  <c r="P11" i="18"/>
  <c r="J11" i="18"/>
  <c r="K11" i="18" s="1"/>
  <c r="H11" i="18"/>
  <c r="G11" i="18"/>
  <c r="E11" i="18"/>
  <c r="Q10" i="18"/>
  <c r="P10" i="18"/>
  <c r="N10" i="18"/>
  <c r="J10" i="18"/>
  <c r="K10" i="18" s="1"/>
  <c r="H10" i="18"/>
  <c r="G10" i="18"/>
  <c r="D10" i="18"/>
  <c r="E10" i="18" s="1"/>
  <c r="Q9" i="18"/>
  <c r="P9" i="18"/>
  <c r="J9" i="18"/>
  <c r="K9" i="18" s="1"/>
  <c r="H9" i="18"/>
  <c r="G9" i="18"/>
  <c r="D9" i="18"/>
  <c r="E9" i="18" s="1"/>
  <c r="Q8" i="18"/>
  <c r="P8" i="18"/>
  <c r="J8" i="18"/>
  <c r="K8" i="18" s="1"/>
  <c r="H8" i="18"/>
  <c r="H40" i="18" s="1"/>
  <c r="G8" i="18"/>
  <c r="D8" i="18"/>
  <c r="E8" i="18" s="1"/>
  <c r="Q7" i="18"/>
  <c r="P7" i="18"/>
  <c r="J7" i="18"/>
  <c r="H7" i="18"/>
  <c r="G7" i="18"/>
  <c r="D7" i="18"/>
  <c r="E7" i="18" s="1"/>
  <c r="E40" i="18" l="1"/>
  <c r="P30" i="18"/>
  <c r="P40" i="18" s="1"/>
  <c r="O40" i="18"/>
  <c r="G40" i="18"/>
  <c r="Q14" i="18"/>
  <c r="N16" i="18"/>
  <c r="N40" i="18" s="1"/>
  <c r="J40" i="18"/>
  <c r="K7" i="18"/>
  <c r="K40" i="18" s="1"/>
  <c r="D40" i="18"/>
  <c r="Q30" i="18" l="1"/>
  <c r="Q40" i="18" s="1"/>
  <c r="D9" i="14" l="1"/>
  <c r="H31" i="1" l="1"/>
  <c r="G31" i="1"/>
  <c r="H38" i="1"/>
  <c r="H39" i="1"/>
  <c r="H41" i="1"/>
  <c r="H45" i="1"/>
  <c r="H49" i="1"/>
  <c r="H50" i="1"/>
  <c r="H53" i="1"/>
  <c r="H37" i="1"/>
  <c r="F42" i="1"/>
  <c r="F21" i="9" l="1"/>
  <c r="F22" i="9"/>
  <c r="F23" i="9"/>
  <c r="F24" i="9"/>
  <c r="F25" i="9"/>
  <c r="F26" i="9"/>
  <c r="F27" i="9"/>
  <c r="F28" i="9"/>
  <c r="F29" i="9"/>
  <c r="F30" i="9"/>
  <c r="E31" i="9"/>
  <c r="E32" i="9"/>
  <c r="E33" i="9"/>
  <c r="F34" i="9"/>
  <c r="F35" i="9"/>
  <c r="F36" i="9"/>
  <c r="F42" i="9" s="1"/>
  <c r="F37" i="9"/>
  <c r="F38" i="9"/>
  <c r="F39" i="9"/>
  <c r="F40" i="9"/>
  <c r="F41" i="9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M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N40" i="6"/>
  <c r="O40" i="6" l="1"/>
  <c r="E25" i="15"/>
  <c r="C24" i="15"/>
  <c r="C21" i="15"/>
  <c r="C20" i="15"/>
  <c r="E7" i="15"/>
  <c r="E42" i="15" s="1"/>
  <c r="C7" i="15"/>
  <c r="C42" i="15" s="1"/>
  <c r="E46" i="14"/>
  <c r="E45" i="14"/>
  <c r="E44" i="14"/>
  <c r="C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C9" i="14"/>
  <c r="C47" i="14" s="1"/>
  <c r="E43" i="14" l="1"/>
  <c r="D43" i="14" s="1"/>
  <c r="E9" i="14"/>
  <c r="E47" i="14"/>
  <c r="D47" i="14" s="1"/>
  <c r="K44" i="12"/>
  <c r="J44" i="12"/>
  <c r="H44" i="12"/>
  <c r="G44" i="12"/>
  <c r="I43" i="12"/>
  <c r="F43" i="12"/>
  <c r="E43" i="12"/>
  <c r="D43" i="12"/>
  <c r="C43" i="12"/>
  <c r="I42" i="12"/>
  <c r="F42" i="12"/>
  <c r="E42" i="12"/>
  <c r="D42" i="12"/>
  <c r="C42" i="12" s="1"/>
  <c r="I41" i="12"/>
  <c r="F41" i="12"/>
  <c r="E41" i="12"/>
  <c r="D41" i="12"/>
  <c r="I40" i="12"/>
  <c r="F40" i="12"/>
  <c r="E40" i="12"/>
  <c r="D40" i="12"/>
  <c r="C40" i="12" s="1"/>
  <c r="I39" i="12"/>
  <c r="F39" i="12"/>
  <c r="E39" i="12"/>
  <c r="D39" i="12"/>
  <c r="C39" i="12" s="1"/>
  <c r="I38" i="12"/>
  <c r="F38" i="12"/>
  <c r="E38" i="12"/>
  <c r="D38" i="12"/>
  <c r="I37" i="12"/>
  <c r="F37" i="12"/>
  <c r="E37" i="12"/>
  <c r="C37" i="12" s="1"/>
  <c r="D37" i="12"/>
  <c r="I36" i="12"/>
  <c r="F36" i="12"/>
  <c r="E36" i="12"/>
  <c r="D36" i="12"/>
  <c r="I35" i="12"/>
  <c r="F35" i="12"/>
  <c r="E35" i="12"/>
  <c r="D35" i="12"/>
  <c r="C35" i="12" s="1"/>
  <c r="I34" i="12"/>
  <c r="F34" i="12"/>
  <c r="E34" i="12"/>
  <c r="D34" i="12"/>
  <c r="C34" i="12" s="1"/>
  <c r="I33" i="12"/>
  <c r="F33" i="12"/>
  <c r="E33" i="12"/>
  <c r="D33" i="12"/>
  <c r="I32" i="12"/>
  <c r="F32" i="12"/>
  <c r="E32" i="12"/>
  <c r="D32" i="12"/>
  <c r="C32" i="12" s="1"/>
  <c r="I31" i="12"/>
  <c r="F31" i="12"/>
  <c r="E31" i="12"/>
  <c r="D31" i="12"/>
  <c r="C31" i="12"/>
  <c r="I30" i="12"/>
  <c r="F30" i="12"/>
  <c r="E30" i="12"/>
  <c r="D30" i="12"/>
  <c r="C30" i="12" s="1"/>
  <c r="I29" i="12"/>
  <c r="F29" i="12"/>
  <c r="E29" i="12"/>
  <c r="D29" i="12"/>
  <c r="I28" i="12"/>
  <c r="F28" i="12"/>
  <c r="E28" i="12"/>
  <c r="D28" i="12"/>
  <c r="C28" i="12" s="1"/>
  <c r="I27" i="12"/>
  <c r="F27" i="12"/>
  <c r="E27" i="12"/>
  <c r="D27" i="12"/>
  <c r="C27" i="12"/>
  <c r="I26" i="12"/>
  <c r="F26" i="12"/>
  <c r="E26" i="12"/>
  <c r="D26" i="12"/>
  <c r="C26" i="12" s="1"/>
  <c r="I25" i="12"/>
  <c r="F25" i="12"/>
  <c r="E25" i="12"/>
  <c r="D25" i="12"/>
  <c r="I24" i="12"/>
  <c r="F24" i="12"/>
  <c r="E24" i="12"/>
  <c r="D24" i="12"/>
  <c r="C24" i="12" s="1"/>
  <c r="I23" i="12"/>
  <c r="F23" i="12"/>
  <c r="E23" i="12"/>
  <c r="D23" i="12"/>
  <c r="C23" i="12" s="1"/>
  <c r="I22" i="12"/>
  <c r="F22" i="12"/>
  <c r="E22" i="12"/>
  <c r="D22" i="12"/>
  <c r="I21" i="12"/>
  <c r="F21" i="12"/>
  <c r="E21" i="12"/>
  <c r="C21" i="12" s="1"/>
  <c r="D21" i="12"/>
  <c r="I20" i="12"/>
  <c r="F20" i="12"/>
  <c r="E20" i="12"/>
  <c r="D20" i="12"/>
  <c r="I19" i="12"/>
  <c r="F19" i="12"/>
  <c r="E19" i="12"/>
  <c r="C19" i="12" s="1"/>
  <c r="D19" i="12"/>
  <c r="I18" i="12"/>
  <c r="F18" i="12"/>
  <c r="E18" i="12"/>
  <c r="D18" i="12"/>
  <c r="C18" i="12" s="1"/>
  <c r="I17" i="12"/>
  <c r="F17" i="12"/>
  <c r="E17" i="12"/>
  <c r="D17" i="12"/>
  <c r="I16" i="12"/>
  <c r="F16" i="12"/>
  <c r="E16" i="12"/>
  <c r="D16" i="12"/>
  <c r="C16" i="12" s="1"/>
  <c r="I15" i="12"/>
  <c r="F15" i="12"/>
  <c r="E15" i="12"/>
  <c r="D15" i="12"/>
  <c r="C15" i="12"/>
  <c r="I14" i="12"/>
  <c r="F14" i="12"/>
  <c r="E14" i="12"/>
  <c r="D14" i="12"/>
  <c r="C14" i="12" s="1"/>
  <c r="I13" i="12"/>
  <c r="F13" i="12"/>
  <c r="E13" i="12"/>
  <c r="D13" i="12"/>
  <c r="I12" i="12"/>
  <c r="F12" i="12"/>
  <c r="E12" i="12"/>
  <c r="D12" i="12"/>
  <c r="C12" i="12" s="1"/>
  <c r="I11" i="12"/>
  <c r="I44" i="12" s="1"/>
  <c r="F11" i="12"/>
  <c r="E11" i="12"/>
  <c r="D11" i="12"/>
  <c r="C11" i="12"/>
  <c r="N42" i="11"/>
  <c r="M42" i="11"/>
  <c r="L42" i="11"/>
  <c r="K42" i="11"/>
  <c r="I42" i="11"/>
  <c r="H42" i="11"/>
  <c r="G42" i="11"/>
  <c r="F42" i="11"/>
  <c r="J41" i="11"/>
  <c r="E41" i="11"/>
  <c r="J40" i="11"/>
  <c r="E40" i="11"/>
  <c r="J39" i="11"/>
  <c r="E39" i="11"/>
  <c r="J38" i="11"/>
  <c r="E38" i="11"/>
  <c r="J37" i="11"/>
  <c r="E37" i="11"/>
  <c r="J36" i="11"/>
  <c r="E36" i="11"/>
  <c r="J35" i="11"/>
  <c r="E35" i="11"/>
  <c r="J34" i="11"/>
  <c r="D34" i="11" s="1"/>
  <c r="E34" i="11"/>
  <c r="J33" i="11"/>
  <c r="D33" i="11" s="1"/>
  <c r="E33" i="11"/>
  <c r="J32" i="11"/>
  <c r="D32" i="11" s="1"/>
  <c r="E32" i="11"/>
  <c r="J31" i="11"/>
  <c r="E31" i="11"/>
  <c r="D31" i="11"/>
  <c r="J30" i="11"/>
  <c r="D30" i="11" s="1"/>
  <c r="E30" i="11"/>
  <c r="O29" i="11"/>
  <c r="O42" i="11" s="1"/>
  <c r="J29" i="11"/>
  <c r="D29" i="11" s="1"/>
  <c r="E29" i="11"/>
  <c r="J28" i="11"/>
  <c r="D28" i="11" s="1"/>
  <c r="E28" i="11"/>
  <c r="J27" i="11"/>
  <c r="D27" i="11" s="1"/>
  <c r="E27" i="11"/>
  <c r="J26" i="11"/>
  <c r="D26" i="11" s="1"/>
  <c r="E26" i="11"/>
  <c r="J25" i="11"/>
  <c r="D25" i="11" s="1"/>
  <c r="E25" i="11"/>
  <c r="J24" i="11"/>
  <c r="D24" i="11" s="1"/>
  <c r="E24" i="11"/>
  <c r="J23" i="11"/>
  <c r="E23" i="11"/>
  <c r="D23" i="11"/>
  <c r="J22" i="11"/>
  <c r="E22" i="11"/>
  <c r="D22" i="11"/>
  <c r="J21" i="11"/>
  <c r="D21" i="11" s="1"/>
  <c r="E21" i="11"/>
  <c r="J20" i="11"/>
  <c r="D20" i="11" s="1"/>
  <c r="E20" i="11"/>
  <c r="J19" i="11"/>
  <c r="D19" i="11" s="1"/>
  <c r="E19" i="11"/>
  <c r="J18" i="11"/>
  <c r="D18" i="11" s="1"/>
  <c r="E18" i="11"/>
  <c r="J17" i="11"/>
  <c r="D17" i="11" s="1"/>
  <c r="E17" i="11"/>
  <c r="J16" i="11"/>
  <c r="D16" i="11" s="1"/>
  <c r="E16" i="11"/>
  <c r="J15" i="11"/>
  <c r="E15" i="11"/>
  <c r="D15" i="11"/>
  <c r="J14" i="11"/>
  <c r="E14" i="11"/>
  <c r="D14" i="11"/>
  <c r="J13" i="11"/>
  <c r="D13" i="11" s="1"/>
  <c r="E13" i="11"/>
  <c r="J12" i="11"/>
  <c r="D12" i="11" s="1"/>
  <c r="E12" i="11"/>
  <c r="J11" i="11"/>
  <c r="D11" i="11" s="1"/>
  <c r="E11" i="11"/>
  <c r="J10" i="11"/>
  <c r="D10" i="11" s="1"/>
  <c r="E10" i="11"/>
  <c r="J9" i="11"/>
  <c r="D9" i="11" s="1"/>
  <c r="E9" i="11"/>
  <c r="D39" i="10"/>
  <c r="C39" i="10"/>
  <c r="E38" i="10"/>
  <c r="E37" i="10"/>
  <c r="E36" i="10"/>
  <c r="E35" i="10"/>
  <c r="E34" i="10"/>
  <c r="E33" i="10"/>
  <c r="E32" i="10"/>
  <c r="E31" i="10"/>
  <c r="E30" i="10"/>
  <c r="E29" i="10"/>
  <c r="E2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I42" i="9"/>
  <c r="G42" i="9"/>
  <c r="D42" i="9"/>
  <c r="H41" i="9"/>
  <c r="C41" i="9"/>
  <c r="H40" i="9"/>
  <c r="C40" i="9"/>
  <c r="H39" i="9"/>
  <c r="C39" i="9"/>
  <c r="H38" i="9"/>
  <c r="C38" i="9"/>
  <c r="H37" i="9"/>
  <c r="C37" i="9"/>
  <c r="H36" i="9"/>
  <c r="C36" i="9"/>
  <c r="H35" i="9"/>
  <c r="C35" i="9"/>
  <c r="H34" i="9"/>
  <c r="C34" i="9"/>
  <c r="H33" i="9"/>
  <c r="C33" i="9"/>
  <c r="H32" i="9"/>
  <c r="C32" i="9"/>
  <c r="H31" i="9"/>
  <c r="C31" i="9"/>
  <c r="C30" i="9"/>
  <c r="C29" i="9"/>
  <c r="C28" i="9"/>
  <c r="C27" i="9"/>
  <c r="C26" i="9"/>
  <c r="C25" i="9"/>
  <c r="C24" i="9"/>
  <c r="C23" i="9"/>
  <c r="C22" i="9"/>
  <c r="C21" i="9"/>
  <c r="H20" i="9"/>
  <c r="C20" i="9"/>
  <c r="H19" i="9"/>
  <c r="C19" i="9"/>
  <c r="H18" i="9"/>
  <c r="C18" i="9"/>
  <c r="H17" i="9"/>
  <c r="C17" i="9"/>
  <c r="H16" i="9"/>
  <c r="C16" i="9"/>
  <c r="H15" i="9"/>
  <c r="C15" i="9"/>
  <c r="H14" i="9"/>
  <c r="C14" i="9"/>
  <c r="H13" i="9"/>
  <c r="C13" i="9"/>
  <c r="H12" i="9"/>
  <c r="C12" i="9"/>
  <c r="H11" i="9"/>
  <c r="C11" i="9"/>
  <c r="H10" i="9"/>
  <c r="C10" i="9"/>
  <c r="H9" i="9"/>
  <c r="C9" i="9"/>
  <c r="K30" i="8"/>
  <c r="H30" i="8"/>
  <c r="K29" i="8"/>
  <c r="H29" i="8"/>
  <c r="K28" i="8"/>
  <c r="H28" i="8"/>
  <c r="K27" i="8"/>
  <c r="H27" i="8"/>
  <c r="K26" i="8"/>
  <c r="H26" i="8"/>
  <c r="K25" i="8"/>
  <c r="H25" i="8"/>
  <c r="K24" i="8"/>
  <c r="H24" i="8"/>
  <c r="K23" i="8"/>
  <c r="K22" i="8"/>
  <c r="K21" i="8"/>
  <c r="K20" i="8"/>
  <c r="E19" i="8"/>
  <c r="E18" i="8"/>
  <c r="E17" i="8"/>
  <c r="E16" i="8"/>
  <c r="E15" i="8"/>
  <c r="E14" i="8"/>
  <c r="E13" i="8"/>
  <c r="E12" i="8"/>
  <c r="E11" i="8"/>
  <c r="E10" i="8"/>
  <c r="J41" i="7"/>
  <c r="I41" i="7"/>
  <c r="G41" i="7"/>
  <c r="F41" i="7"/>
  <c r="D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H29" i="7"/>
  <c r="E29" i="7"/>
  <c r="H28" i="7"/>
  <c r="E28" i="7"/>
  <c r="H27" i="7"/>
  <c r="E27" i="7"/>
  <c r="H26" i="7"/>
  <c r="E26" i="7"/>
  <c r="H25" i="7"/>
  <c r="E25" i="7"/>
  <c r="H24" i="7"/>
  <c r="E24" i="7"/>
  <c r="H23" i="7"/>
  <c r="E23" i="7"/>
  <c r="H22" i="7"/>
  <c r="E22" i="7"/>
  <c r="H21" i="7"/>
  <c r="E21" i="7"/>
  <c r="H20" i="7"/>
  <c r="E20" i="7"/>
  <c r="H19" i="7"/>
  <c r="E19" i="7"/>
  <c r="H18" i="7"/>
  <c r="E18" i="7"/>
  <c r="H17" i="7"/>
  <c r="E17" i="7"/>
  <c r="K16" i="7"/>
  <c r="H16" i="7"/>
  <c r="E16" i="7"/>
  <c r="H15" i="7"/>
  <c r="E15" i="7"/>
  <c r="H14" i="7"/>
  <c r="E14" i="7"/>
  <c r="K13" i="7"/>
  <c r="H13" i="7"/>
  <c r="E13" i="7"/>
  <c r="K12" i="7"/>
  <c r="K41" i="7" s="1"/>
  <c r="H12" i="7"/>
  <c r="E12" i="7"/>
  <c r="K11" i="7"/>
  <c r="H11" i="7"/>
  <c r="E11" i="7"/>
  <c r="H10" i="7"/>
  <c r="E10" i="7"/>
  <c r="H9" i="7"/>
  <c r="E9" i="7"/>
  <c r="H8" i="7"/>
  <c r="H41" i="7" s="1"/>
  <c r="E8" i="7"/>
  <c r="K40" i="6"/>
  <c r="J40" i="6"/>
  <c r="H40" i="6"/>
  <c r="G40" i="6"/>
  <c r="E40" i="6"/>
  <c r="D40" i="6"/>
  <c r="L39" i="6"/>
  <c r="I39" i="6"/>
  <c r="L38" i="6"/>
  <c r="I38" i="6"/>
  <c r="L37" i="6"/>
  <c r="I37" i="6"/>
  <c r="L36" i="6"/>
  <c r="I36" i="6"/>
  <c r="L35" i="6"/>
  <c r="I35" i="6"/>
  <c r="L34" i="6"/>
  <c r="I34" i="6"/>
  <c r="L33" i="6"/>
  <c r="I33" i="6"/>
  <c r="L32" i="6"/>
  <c r="I32" i="6"/>
  <c r="L31" i="6"/>
  <c r="I31" i="6"/>
  <c r="L30" i="6"/>
  <c r="I30" i="6"/>
  <c r="L29" i="6"/>
  <c r="I29" i="6"/>
  <c r="L26" i="6"/>
  <c r="L25" i="6"/>
  <c r="L24" i="6"/>
  <c r="L23" i="6"/>
  <c r="L22" i="6"/>
  <c r="L21" i="6"/>
  <c r="L20" i="6"/>
  <c r="L18" i="6"/>
  <c r="L17" i="6"/>
  <c r="I17" i="6"/>
  <c r="I16" i="6"/>
  <c r="L13" i="6"/>
  <c r="I13" i="6"/>
  <c r="L12" i="6"/>
  <c r="I12" i="6"/>
  <c r="I11" i="6"/>
  <c r="I10" i="6"/>
  <c r="L9" i="6"/>
  <c r="I9" i="6"/>
  <c r="L8" i="6"/>
  <c r="I8" i="6"/>
  <c r="L7" i="6"/>
  <c r="I7" i="6"/>
  <c r="I40" i="6" s="1"/>
  <c r="F40" i="6"/>
  <c r="C25" i="12" l="1"/>
  <c r="C41" i="12"/>
  <c r="E44" i="12"/>
  <c r="C13" i="12"/>
  <c r="C44" i="12" s="1"/>
  <c r="C29" i="12"/>
  <c r="D44" i="12"/>
  <c r="F44" i="12"/>
  <c r="C17" i="12"/>
  <c r="C20" i="12"/>
  <c r="C22" i="12"/>
  <c r="C33" i="12"/>
  <c r="C36" i="12"/>
  <c r="C38" i="12"/>
  <c r="E42" i="11"/>
  <c r="E39" i="10"/>
  <c r="L40" i="6"/>
  <c r="H42" i="9"/>
  <c r="C42" i="9"/>
  <c r="D42" i="11"/>
  <c r="J42" i="11"/>
  <c r="E41" i="7"/>
  <c r="C41" i="7"/>
  <c r="G104" i="1" l="1"/>
  <c r="G105" i="1"/>
  <c r="G106" i="1"/>
  <c r="G107" i="1"/>
  <c r="G108" i="1"/>
  <c r="G109" i="1"/>
  <c r="G110" i="1"/>
  <c r="G111" i="1"/>
  <c r="G112" i="1"/>
  <c r="D108" i="1"/>
  <c r="H104" i="1" l="1"/>
  <c r="H105" i="1"/>
  <c r="H106" i="1"/>
  <c r="H107" i="1"/>
  <c r="H108" i="1"/>
  <c r="H109" i="1"/>
  <c r="H110" i="1"/>
  <c r="H111" i="1"/>
  <c r="H112" i="1"/>
  <c r="F9" i="3" l="1"/>
  <c r="H9" i="3" s="1"/>
  <c r="D22" i="3" l="1"/>
  <c r="D14" i="3"/>
  <c r="D10" i="3"/>
  <c r="H67" i="4" l="1"/>
  <c r="G67" i="4"/>
  <c r="G65" i="4"/>
  <c r="H65" i="4" s="1"/>
  <c r="G62" i="4"/>
  <c r="H62" i="4" s="1"/>
  <c r="G61" i="4"/>
  <c r="H61" i="4" s="1"/>
  <c r="G60" i="4"/>
  <c r="H60" i="4" s="1"/>
  <c r="G58" i="4"/>
  <c r="H58" i="4" s="1"/>
  <c r="G57" i="4"/>
  <c r="H57" i="4" s="1"/>
  <c r="G56" i="4"/>
  <c r="H56" i="4" s="1"/>
  <c r="H55" i="4"/>
  <c r="G55" i="4"/>
  <c r="G53" i="4"/>
  <c r="H53" i="4" s="1"/>
  <c r="G48" i="4"/>
  <c r="H48" i="4" s="1"/>
  <c r="G47" i="4"/>
  <c r="H47" i="4" s="1"/>
  <c r="G45" i="4"/>
  <c r="H45" i="4" s="1"/>
  <c r="G43" i="4"/>
  <c r="H43" i="4" s="1"/>
  <c r="G31" i="4"/>
  <c r="H31" i="4" s="1"/>
  <c r="G27" i="4"/>
  <c r="H27" i="4" s="1"/>
  <c r="H26" i="4"/>
  <c r="G26" i="4"/>
  <c r="G25" i="4"/>
  <c r="H25" i="4" s="1"/>
  <c r="G24" i="4"/>
  <c r="H24" i="4" s="1"/>
  <c r="G23" i="4"/>
  <c r="H23" i="4" s="1"/>
  <c r="G22" i="4"/>
  <c r="H22" i="4" s="1"/>
  <c r="G20" i="4"/>
  <c r="H20" i="4" s="1"/>
  <c r="G19" i="4"/>
  <c r="H19" i="4" s="1"/>
  <c r="G18" i="4"/>
  <c r="H18" i="4" s="1"/>
  <c r="H17" i="4"/>
  <c r="G17" i="4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H9" i="4"/>
  <c r="G9" i="4"/>
  <c r="G42" i="3" l="1"/>
  <c r="G43" i="3"/>
  <c r="H43" i="3"/>
  <c r="H82" i="1"/>
  <c r="G82" i="1"/>
  <c r="G84" i="1"/>
  <c r="F87" i="1"/>
  <c r="F85" i="1"/>
  <c r="H97" i="1"/>
  <c r="H79" i="1"/>
  <c r="H84" i="1"/>
  <c r="H85" i="1"/>
  <c r="H86" i="1"/>
  <c r="H87" i="1"/>
  <c r="H89" i="1"/>
  <c r="H90" i="1"/>
  <c r="H72" i="1"/>
  <c r="H73" i="1"/>
  <c r="H75" i="1"/>
  <c r="H76" i="1"/>
  <c r="G72" i="1"/>
  <c r="H68" i="1"/>
  <c r="H69" i="1"/>
  <c r="H66" i="1"/>
  <c r="H62" i="1"/>
  <c r="H58" i="1"/>
  <c r="H59" i="1"/>
  <c r="H60" i="1"/>
  <c r="H61" i="1"/>
  <c r="F57" i="1"/>
  <c r="D57" i="1"/>
  <c r="H101" i="1"/>
  <c r="H100" i="1"/>
  <c r="H98" i="1"/>
  <c r="H93" i="1"/>
  <c r="G85" i="1"/>
  <c r="G39" i="1"/>
  <c r="G41" i="1"/>
  <c r="G45" i="1"/>
  <c r="G49" i="1"/>
  <c r="G50" i="1"/>
  <c r="G53" i="1"/>
  <c r="G58" i="1"/>
  <c r="G59" i="1"/>
  <c r="G60" i="1"/>
  <c r="G61" i="1"/>
  <c r="G62" i="1"/>
  <c r="G66" i="1"/>
  <c r="G68" i="1"/>
  <c r="G69" i="1"/>
  <c r="G73" i="1"/>
  <c r="G75" i="1"/>
  <c r="G76" i="1"/>
  <c r="G79" i="1"/>
  <c r="G86" i="1"/>
  <c r="G87" i="1"/>
  <c r="G89" i="1"/>
  <c r="G90" i="1"/>
  <c r="G93" i="1"/>
  <c r="G97" i="1"/>
  <c r="G98" i="1"/>
  <c r="G100" i="1"/>
  <c r="G101" i="1"/>
  <c r="G37" i="1"/>
  <c r="F14" i="1"/>
  <c r="F11" i="1" s="1"/>
  <c r="F13" i="1"/>
  <c r="F10" i="1" s="1"/>
  <c r="E15" i="1"/>
  <c r="E14" i="1"/>
  <c r="E11" i="1" s="1"/>
  <c r="E13" i="1"/>
  <c r="E10" i="1" s="1"/>
  <c r="D15" i="1"/>
  <c r="H15" i="1" s="1"/>
  <c r="D14" i="1"/>
  <c r="D13" i="1"/>
  <c r="H14" i="1" l="1"/>
  <c r="H57" i="1"/>
  <c r="G15" i="1"/>
  <c r="G14" i="1"/>
  <c r="G13" i="1"/>
  <c r="H13" i="1"/>
  <c r="D38" i="1" l="1"/>
  <c r="G19" i="1"/>
  <c r="G20" i="1"/>
  <c r="G22" i="1"/>
  <c r="G23" i="1"/>
  <c r="G25" i="1"/>
  <c r="G17" i="1"/>
  <c r="E57" i="1"/>
  <c r="G57" i="1" s="1"/>
  <c r="E55" i="1"/>
  <c r="E42" i="1"/>
  <c r="E38" i="1"/>
  <c r="G38" i="1" s="1"/>
  <c r="E27" i="1"/>
  <c r="E24" i="1"/>
  <c r="G24" i="1" s="1"/>
  <c r="E21" i="1"/>
  <c r="G21" i="1" s="1"/>
  <c r="E18" i="1"/>
  <c r="G18" i="1" s="1"/>
  <c r="H11" i="3"/>
  <c r="H12" i="3"/>
  <c r="H13" i="3"/>
  <c r="H14" i="3"/>
  <c r="H16" i="3"/>
  <c r="H17" i="3"/>
  <c r="H20" i="3"/>
  <c r="H21" i="3"/>
  <c r="H22" i="3"/>
  <c r="H23" i="3"/>
  <c r="H24" i="3"/>
  <c r="H25" i="3"/>
  <c r="H26" i="3"/>
  <c r="H27" i="3"/>
  <c r="H28" i="3"/>
  <c r="H33" i="3"/>
  <c r="H34" i="3"/>
  <c r="H35" i="3"/>
  <c r="H37" i="3"/>
  <c r="H38" i="3"/>
  <c r="H39" i="3"/>
  <c r="H40" i="3"/>
  <c r="H42" i="3"/>
  <c r="H44" i="3"/>
  <c r="H47" i="3"/>
  <c r="H48" i="3"/>
  <c r="H49" i="3"/>
  <c r="H50" i="3"/>
  <c r="H12" i="5"/>
  <c r="H13" i="5"/>
  <c r="H14" i="5"/>
  <c r="H15" i="5"/>
  <c r="H16" i="5"/>
  <c r="H18" i="5"/>
  <c r="H19" i="5"/>
  <c r="H25" i="5"/>
  <c r="H26" i="5"/>
  <c r="H29" i="5"/>
  <c r="H30" i="5"/>
  <c r="H32" i="5"/>
  <c r="H33" i="5"/>
  <c r="H35" i="5"/>
  <c r="H38" i="5"/>
  <c r="H11" i="5"/>
  <c r="G38" i="5"/>
  <c r="G35" i="5"/>
  <c r="G33" i="5"/>
  <c r="G32" i="5"/>
  <c r="G30" i="5"/>
  <c r="G29" i="5"/>
  <c r="G26" i="5"/>
  <c r="G25" i="5"/>
  <c r="G19" i="5"/>
  <c r="G18" i="5"/>
  <c r="G16" i="5"/>
  <c r="G15" i="5"/>
  <c r="G14" i="5"/>
  <c r="G13" i="5"/>
  <c r="G12" i="5"/>
  <c r="G11" i="5"/>
  <c r="H17" i="1" l="1"/>
  <c r="H18" i="1"/>
  <c r="H19" i="1"/>
  <c r="H20" i="1"/>
  <c r="H21" i="1"/>
  <c r="H22" i="1"/>
  <c r="H23" i="1"/>
  <c r="H24" i="1"/>
  <c r="H25" i="1"/>
  <c r="D28" i="1" l="1"/>
  <c r="D11" i="1" s="1"/>
  <c r="D27" i="1"/>
  <c r="D26" i="1"/>
  <c r="D10" i="1" s="1"/>
  <c r="F39" i="10"/>
  <c r="J31" i="8"/>
  <c r="I31" i="8"/>
  <c r="G31" i="8"/>
  <c r="F31" i="8"/>
  <c r="C31" i="8"/>
  <c r="H11" i="1" l="1"/>
  <c r="G11" i="1"/>
  <c r="H10" i="1"/>
  <c r="G10" i="1"/>
  <c r="H27" i="1"/>
  <c r="G27" i="1"/>
  <c r="H26" i="1"/>
  <c r="G26" i="1"/>
  <c r="H28" i="1"/>
  <c r="G28" i="1"/>
  <c r="H31" i="8"/>
  <c r="E31" i="8"/>
  <c r="K31" i="8"/>
  <c r="H10" i="3" l="1"/>
</calcChain>
</file>

<file path=xl/sharedStrings.xml><?xml version="1.0" encoding="utf-8"?>
<sst xmlns="http://schemas.openxmlformats.org/spreadsheetml/2006/main" count="1387" uniqueCount="604">
  <si>
    <t>Các chỉ tiêu chính</t>
  </si>
  <si>
    <t xml:space="preserve"> Đơn vị </t>
  </si>
  <si>
    <t xml:space="preserve">SỐ TT  </t>
  </si>
  <si>
    <t>Ức thực hiện năm 2025</t>
  </si>
  <si>
    <t>Kế hoạch tỉnh giao</t>
  </si>
  <si>
    <t>Kế hoạch xã giao</t>
  </si>
  <si>
    <t>So sánh %</t>
  </si>
  <si>
    <t>Kế hoạch năm 2026</t>
  </si>
  <si>
    <t>A</t>
  </si>
  <si>
    <t xml:space="preserve"> NÔNG NGHIỆP</t>
  </si>
  <si>
    <t>B</t>
  </si>
  <si>
    <t>C</t>
  </si>
  <si>
    <t>Diện tích cây lương thực có hạt</t>
  </si>
  <si>
    <t>- Áp dụng cấy lúa, liên kết sản xuất</t>
  </si>
  <si>
    <t>II</t>
  </si>
  <si>
    <t>III</t>
  </si>
  <si>
    <t>a</t>
  </si>
  <si>
    <t>b</t>
  </si>
  <si>
    <t>Ha</t>
  </si>
  <si>
    <t>Tấn</t>
  </si>
  <si>
    <t>Lâm nghiệp</t>
  </si>
  <si>
    <t>-</t>
  </si>
  <si>
    <t>%</t>
  </si>
  <si>
    <t>IV</t>
  </si>
  <si>
    <t>1.1</t>
  </si>
  <si>
    <t>1.2</t>
  </si>
  <si>
    <t>1.3</t>
  </si>
  <si>
    <t>1.4</t>
  </si>
  <si>
    <t>2.2</t>
  </si>
  <si>
    <t>I</t>
  </si>
  <si>
    <t>Biểu số: 01</t>
  </si>
  <si>
    <t>CÂY TRỒNG NÔNG NGHIỆP</t>
  </si>
  <si>
    <t>ha</t>
  </si>
  <si>
    <t>tấn</t>
  </si>
  <si>
    <t>tạ/ha</t>
  </si>
  <si>
    <t>Con</t>
  </si>
  <si>
    <t>Người</t>
  </si>
  <si>
    <t>Hộ</t>
  </si>
  <si>
    <t>Số học sinh có mặt đầu năm học</t>
  </si>
  <si>
    <t>Giáo dục mầm non</t>
  </si>
  <si>
    <t>- Số nhóm trẻ</t>
  </si>
  <si>
    <t>- Số lớp mẫu giáo</t>
  </si>
  <si>
    <t>- Số lớp 5 tuổi</t>
  </si>
  <si>
    <t>Các tỷ lệ huy động</t>
  </si>
  <si>
    <t>H/Sinh</t>
  </si>
  <si>
    <t>Cháu</t>
  </si>
  <si>
    <t>Tiểu học</t>
  </si>
  <si>
    <t>2.1</t>
  </si>
  <si>
    <t>Trung học cơ sở</t>
  </si>
  <si>
    <t>Lớp</t>
  </si>
  <si>
    <t>Cơ sở vật chất trường học</t>
  </si>
  <si>
    <t>Trường Mầm non và phỗ thông</t>
  </si>
  <si>
    <t>Tr. đó: - Trường đạt chuẩn Quốc gia</t>
  </si>
  <si>
    <t>Trường</t>
  </si>
  <si>
    <t>Trường Mâm non</t>
  </si>
  <si>
    <t>Các trường phỗ thông</t>
  </si>
  <si>
    <t>Trường Tiều học</t>
  </si>
  <si>
    <t>Trường THCS</t>
  </si>
  <si>
    <t>Bô sung một số chỉ số liên quan đến Phát triển trẻ thơ toàn điện</t>
  </si>
  <si>
    <t>Số nhân viên nấu ăn có chứng chỉ nghề nấu ăn</t>
  </si>
  <si>
    <t>Số điểm trường mầm non có nhà vệ sinh hợp vệ sinh</t>
  </si>
  <si>
    <t>Số điểm trường mầm non có nguồn nước sử dụng hợp vệ sinh</t>
  </si>
  <si>
    <t>Số nhóm/lớp mầm non có đủ thiết bị, đồ dùng, đồ chơi tối thiểu theo quy định</t>
  </si>
  <si>
    <t>Số điểm trường mầm non có 05 loại đồ chơi ngoài trời trở lên trong danh mục quy định</t>
  </si>
  <si>
    <t>Điểm trường</t>
  </si>
  <si>
    <t>Lao động việc làm</t>
  </si>
  <si>
    <t>Tổng số người trong độ tuổi LĐ</t>
  </si>
  <si>
    <t>Tỷ lệ so với dân số</t>
  </si>
  <si>
    <t>Tr. đó: số người trong độ tuổi LĐ là nữ</t>
  </si>
  <si>
    <t>Số lao động chia theo khu vực nông thôn</t>
  </si>
  <si>
    <t>người trong độ tuổi có khả năng LĐ</t>
  </si>
  <si>
    <t>Tỷ lệ so với lao động trong độ tuỗi</t>
  </si>
  <si>
    <t>Đào tạo nghề xã hội</t>
  </si>
  <si>
    <t>Học viên</t>
  </si>
  <si>
    <t>Lao động</t>
  </si>
  <si>
    <t>Chăm sóc và bảo vệ trẻ em</t>
  </si>
  <si>
    <t>Tổng số trẻ em có hoàn cảnh ĐBKK</t>
  </si>
  <si>
    <t>Điểm vui chơi cho trẻ em (tại trường học)</t>
  </si>
  <si>
    <t>Số lượng TE dưới 6 tuổi có hoàn cảnh ĐBKK</t>
  </si>
  <si>
    <t>Điểm</t>
  </si>
  <si>
    <t>Xoá đói giảm nghèo</t>
  </si>
  <si>
    <t>hộ</t>
  </si>
  <si>
    <t>- Tỷ lệ hộ nghèo chuẩn mới</t>
  </si>
  <si>
    <t>Mức sống dân cư</t>
  </si>
  <si>
    <t>Mức giảm tỷ lệ nghèo đa chiều</t>
  </si>
  <si>
    <t>Cung cấp các dịch vụ CSHT thiết yếu</t>
  </si>
  <si>
    <t>V</t>
  </si>
  <si>
    <t>bản</t>
  </si>
  <si>
    <t>Chỉ tiêu hoạt động:</t>
  </si>
  <si>
    <t>Tỷ lệ TE&lt;dưới 1 tuổi được tiêm các loại vắcxin</t>
  </si>
  <si>
    <t>Tỷ lệ PN đẻ được khám thai ít nhất 4 lần trong 3 kỳ thai nghén</t>
  </si>
  <si>
    <t>Tỷ lệ phụ nữ DTTS được khám thai ít nhất 4 lần trong 3 kỷ thai nghén</t>
  </si>
  <si>
    <t>Tỷ lệ phụ nữ trong độ tuổi tiêm UV2+</t>
  </si>
  <si>
    <t>Tỷ lệ phụ nữ mang thai được tư vấn và kiểm tra HIV</t>
  </si>
  <si>
    <t>Tỷ lệ PN mang thai nhiễm HIV được nhận thuốc kháng vi rút ARV/số PNMT HIV</t>
  </si>
  <si>
    <t>Tỷ suất tử vong TE dưới 1 tuổi</t>
  </si>
  <si>
    <t>Tỷ suất tử vong trẻ em DTTS dưới 1 tuổi trên 1000 trẻ DTTS đẻ sống</t>
  </si>
  <si>
    <t>Tỷ suất tử vong TE dưới 5 tuổi</t>
  </si>
  <si>
    <t>Tỷ suất tử vong trẻ em DTTS dưới 5 tuổi trên 1000 trẻ DTTS đẻ sống</t>
  </si>
  <si>
    <t>Tỷ lệ trẻ sơ sinh dưới 2500 gr</t>
  </si>
  <si>
    <t>Tỷ lệ trẻ được bú mẹ hoàn toàn trong 6 tháng đầu</t>
  </si>
  <si>
    <t>Tỷ lê trẻ em dưới 5 tuổi SDD</t>
  </si>
  <si>
    <t>Tỷ lệ các ca sinh của phụ nữ DTTS được cán bộ y tế đã qua đào tạo đỡ</t>
  </si>
  <si>
    <t>Tỷ lệ dân số dùng muối lốt</t>
  </si>
  <si>
    <t>Tỷ lệ bướu cổ chung</t>
  </si>
  <si>
    <t>Tỷ lệ bướu cổ trẻ em từ 8-10 tuỗi</t>
  </si>
  <si>
    <t>Tỷ lệ người dân thường xuyên rửa tay với xà phòng và nước sạch</t>
  </si>
  <si>
    <t>Tỷ lệ hộ GĐ tiếp cận nhà tiêu hợp vệ sinh</t>
  </si>
  <si>
    <t>Tỷ lệ mắc một số bệnh xã hội/dân số</t>
  </si>
  <si>
    <t>Cơ sở cung cấp địch vụ Y tế</t>
  </si>
  <si>
    <t>Trạm y tế xã</t>
  </si>
  <si>
    <t>Trạm</t>
  </si>
  <si>
    <t>Giường bệnh:</t>
  </si>
  <si>
    <t>Giường bệnh trạm y tể xã (giường lưu)</t>
  </si>
  <si>
    <t>giường</t>
  </si>
  <si>
    <t>Nhân lực y tế:</t>
  </si>
  <si>
    <t>Tỷ lệ trạm y tế xã có bác sỹ hoạt động</t>
  </si>
  <si>
    <t>Tỷ lệ xã có NHS hoặc YSSN</t>
  </si>
  <si>
    <t>Số bản có Nhân viên y tế thôn bản</t>
  </si>
  <si>
    <t>Tỷ lệ bản có Nhân viên y tế thôn bản</t>
  </si>
  <si>
    <t>Bản</t>
  </si>
  <si>
    <t>Dân số - Kế hoach hóa gia đình</t>
  </si>
  <si>
    <t>Dân số trung bình</t>
  </si>
  <si>
    <t>Dân số phân theo giới tính</t>
  </si>
  <si>
    <t>Kế hoạch hóa gia đình:</t>
  </si>
  <si>
    <t>VI</t>
  </si>
  <si>
    <t>Số người tham gia BH y tế</t>
  </si>
  <si>
    <t>VII</t>
  </si>
  <si>
    <t>Tỷ lệ người dân tham gia bảo hiểm y tế</t>
  </si>
  <si>
    <t>người</t>
  </si>
  <si>
    <t>Lĩnh vực văn hóa, gia đình</t>
  </si>
  <si>
    <t>Lĩnh vực Văn hóa gia đình</t>
  </si>
  <si>
    <t>Phong trào toàn dân đoàn kết XD ĐSVH</t>
  </si>
  <si>
    <t>Tý lệ GĐ đạt VH/toàn xã</t>
  </si>
  <si>
    <t>gia đình</t>
  </si>
  <si>
    <t>Tý lệ thôn, bản đạt VH/ toàn xã</t>
  </si>
  <si>
    <t>Phát triển thiết chế Văn hóa, thể thao cơ sở, TT - TH</t>
  </si>
  <si>
    <t>nhà</t>
  </si>
  <si>
    <t>Sân thể thao</t>
  </si>
  <si>
    <t>Số sân thể thao phổ thông cấp xã</t>
  </si>
  <si>
    <t>Sân</t>
  </si>
  <si>
    <t>Lĩnh vực thể thao</t>
  </si>
  <si>
    <t>Thông tin và truyền thông</t>
  </si>
  <si>
    <t>Phát thanh</t>
  </si>
  <si>
    <t>Truyền hình</t>
  </si>
  <si>
    <t>Bưu chính</t>
  </si>
  <si>
    <t>điểm</t>
  </si>
  <si>
    <t>STT</t>
  </si>
  <si>
    <t>Tên bản</t>
  </si>
  <si>
    <t>Tổng sản lượng lương thực có hạt (tấn)</t>
  </si>
  <si>
    <t>Phụ lục 1</t>
  </si>
  <si>
    <t xml:space="preserve">                                         Đơn vị tính: Ha</t>
  </si>
  <si>
    <t>ĐVT: ha</t>
  </si>
  <si>
    <t>TT</t>
  </si>
  <si>
    <t>Tên Bản</t>
  </si>
  <si>
    <t>Ngô cả năm</t>
  </si>
  <si>
    <t>Diện tích (ha)</t>
  </si>
  <si>
    <t>Năng suất (tạ/ha)</t>
  </si>
  <si>
    <t>Sản lượng (tấn)</t>
  </si>
  <si>
    <t>Na Sang 2</t>
  </si>
  <si>
    <t>Na Sang 1</t>
  </si>
  <si>
    <t>Pá Bông</t>
  </si>
  <si>
    <t>Tân Ngam</t>
  </si>
  <si>
    <t>Hợp Thành</t>
  </si>
  <si>
    <t>Pá Ngam 2</t>
  </si>
  <si>
    <t>Pá Ngam 1</t>
  </si>
  <si>
    <t>Phú Ngam</t>
  </si>
  <si>
    <t>Hát Hẹ</t>
  </si>
  <si>
    <t>Ten Núa</t>
  </si>
  <si>
    <t xml:space="preserve">Huổi Hua </t>
  </si>
  <si>
    <t>Tin Lán</t>
  </si>
  <si>
    <t>Na Côm</t>
  </si>
  <si>
    <t>Nậm Hẹ 2</t>
  </si>
  <si>
    <t>Nậm Hẹ 1</t>
  </si>
  <si>
    <t xml:space="preserve">Pá Hẹ </t>
  </si>
  <si>
    <t>Công Binh</t>
  </si>
  <si>
    <t>Loong sọt</t>
  </si>
  <si>
    <t>Ta Lét 1</t>
  </si>
  <si>
    <t>Ta Lét 2</t>
  </si>
  <si>
    <t>Sái Lương</t>
  </si>
  <si>
    <t>Na Dôn</t>
  </si>
  <si>
    <t>Gia Phú A</t>
  </si>
  <si>
    <t>Gia Phú B</t>
  </si>
  <si>
    <t xml:space="preserve">Sơn Tống </t>
  </si>
  <si>
    <t>Huổi Chanh</t>
  </si>
  <si>
    <t>Na Ố</t>
  </si>
  <si>
    <t>Na Hươm</t>
  </si>
  <si>
    <t>Na Tông I</t>
  </si>
  <si>
    <t>Na Tông II</t>
  </si>
  <si>
    <t xml:space="preserve">Pa Kín </t>
  </si>
  <si>
    <t>Hát Tao</t>
  </si>
  <si>
    <t>Hin Phon</t>
  </si>
  <si>
    <t>Tổng</t>
  </si>
  <si>
    <t>Cả năm (X.Hè + H.Thu)</t>
  </si>
  <si>
    <r>
      <t xml:space="preserve">Diện tích </t>
    </r>
    <r>
      <rPr>
        <sz val="12"/>
        <rFont val="Times New Roman"/>
        <family val="1"/>
      </rPr>
      <t>(ha)</t>
    </r>
  </si>
  <si>
    <r>
      <t xml:space="preserve">Năng suất </t>
    </r>
    <r>
      <rPr>
        <sz val="12"/>
        <rFont val="Times New Roman"/>
        <family val="1"/>
      </rPr>
      <t>(tạ/ha)</t>
    </r>
  </si>
  <si>
    <r>
      <t xml:space="preserve">Sản lượng </t>
    </r>
    <r>
      <rPr>
        <sz val="12"/>
        <rFont val="Times New Roman"/>
        <family val="1"/>
      </rPr>
      <t>(tấn)</t>
    </r>
  </si>
  <si>
    <t>Tên thôn, bản, đội</t>
  </si>
  <si>
    <t>Cả năm</t>
  </si>
  <si>
    <t>Vụ Đông - Xuân</t>
  </si>
  <si>
    <t>Vụ Xuân - Hè</t>
  </si>
  <si>
    <r>
      <t xml:space="preserve">Diện tích </t>
    </r>
    <r>
      <rPr>
        <i/>
        <sz val="9"/>
        <rFont val="Times New Roman"/>
        <family val="1"/>
      </rPr>
      <t>(ha)</t>
    </r>
  </si>
  <si>
    <r>
      <t>Năng suất  (</t>
    </r>
    <r>
      <rPr>
        <i/>
        <sz val="9"/>
        <rFont val="Times New Roman"/>
        <family val="1"/>
      </rPr>
      <t>tạ/ha)</t>
    </r>
  </si>
  <si>
    <r>
      <t xml:space="preserve">Sản lượng </t>
    </r>
    <r>
      <rPr>
        <i/>
        <sz val="9"/>
        <rFont val="Times New Roman"/>
        <family val="1"/>
      </rPr>
      <t>(tấn)</t>
    </r>
    <r>
      <rPr>
        <i/>
        <sz val="12"/>
        <rFont val="Times New Roman"/>
        <family val="1"/>
      </rPr>
      <t xml:space="preserve"> </t>
    </r>
  </si>
  <si>
    <r>
      <t xml:space="preserve">Năng suất  </t>
    </r>
    <r>
      <rPr>
        <i/>
        <sz val="9"/>
        <rFont val="Times New Roman"/>
        <family val="1"/>
      </rPr>
      <t>(tạ/ha)</t>
    </r>
  </si>
  <si>
    <r>
      <t xml:space="preserve">Sản lượng  </t>
    </r>
    <r>
      <rPr>
        <i/>
        <sz val="9"/>
        <rFont val="Times New Roman"/>
        <family val="1"/>
      </rPr>
      <t>(tấn)</t>
    </r>
    <r>
      <rPr>
        <i/>
        <sz val="12"/>
        <rFont val="Times New Roman"/>
        <family val="1"/>
      </rPr>
      <t xml:space="preserve"> </t>
    </r>
  </si>
  <si>
    <r>
      <t xml:space="preserve">Năng suất </t>
    </r>
    <r>
      <rPr>
        <i/>
        <sz val="9"/>
        <rFont val="Times New Roman"/>
        <family val="1"/>
      </rPr>
      <t>(tạ/ha)</t>
    </r>
  </si>
  <si>
    <t>Ghi chú</t>
  </si>
  <si>
    <r>
      <t xml:space="preserve">    Diện tích
 </t>
    </r>
    <r>
      <rPr>
        <b/>
        <i/>
        <sz val="12"/>
        <rFont val="Times New Roman"/>
        <family val="1"/>
      </rPr>
      <t>(ha)</t>
    </r>
  </si>
  <si>
    <r>
      <t xml:space="preserve">Năng suất 
</t>
    </r>
    <r>
      <rPr>
        <i/>
        <sz val="12"/>
        <rFont val="Times New Roman"/>
        <family val="1"/>
      </rPr>
      <t>(tạ/ha)</t>
    </r>
  </si>
  <si>
    <r>
      <t xml:space="preserve">Sản lượng 
</t>
    </r>
    <r>
      <rPr>
        <i/>
        <sz val="12"/>
        <rFont val="Times New Roman"/>
        <family val="1"/>
      </rPr>
      <t>(tấn)</t>
    </r>
  </si>
  <si>
    <t xml:space="preserve">STT
</t>
  </si>
  <si>
    <t>Rau màu</t>
  </si>
  <si>
    <t>Cây lạc</t>
  </si>
  <si>
    <t>Cây đậu đỗ</t>
  </si>
  <si>
    <t>Vụ Đông</t>
  </si>
  <si>
    <t>vụ Xuân hè</t>
  </si>
  <si>
    <t>vụ Hè thu</t>
  </si>
  <si>
    <t>vụ Hè Thu</t>
  </si>
  <si>
    <t xml:space="preserve">Tên bản </t>
  </si>
  <si>
    <t xml:space="preserve">Tổng </t>
  </si>
  <si>
    <t>Trong đó</t>
  </si>
  <si>
    <t>Cây ăn quả đặc sản theo vùng</t>
  </si>
  <si>
    <t>Cây ăn quả theo vườn tạp</t>
  </si>
  <si>
    <t>DT chăm sóc</t>
  </si>
  <si>
    <t>DT trồng mới</t>
  </si>
  <si>
    <t xml:space="preserve">Cộng
</t>
  </si>
  <si>
    <t xml:space="preserve">Trong đó </t>
  </si>
  <si>
    <t>Cộng</t>
  </si>
  <si>
    <t>Chăm sóc</t>
  </si>
  <si>
    <t>Trồng mới</t>
  </si>
  <si>
    <t>(1)</t>
  </si>
  <si>
    <t>(2)</t>
  </si>
  <si>
    <t>(3)=(4)+(5)</t>
  </si>
  <si>
    <t>(4)=(7)+(10)</t>
  </si>
  <si>
    <t>(5)=(8)+(11)</t>
  </si>
  <si>
    <t>(6)=(7)+(8)</t>
  </si>
  <si>
    <t>(7)</t>
  </si>
  <si>
    <t>(8)</t>
  </si>
  <si>
    <t>(9)=(10)+(11)</t>
  </si>
  <si>
    <t>(10)</t>
  </si>
  <si>
    <t>(11)</t>
  </si>
  <si>
    <t xml:space="preserve"> Tên bản</t>
  </si>
  <si>
    <t xml:space="preserve">Trâu </t>
  </si>
  <si>
    <t xml:space="preserve">Bò </t>
  </si>
  <si>
    <t xml:space="preserve">Lợn </t>
  </si>
  <si>
    <t xml:space="preserve">Dê </t>
  </si>
  <si>
    <t xml:space="preserve">Gia cầm </t>
  </si>
  <si>
    <t>Tốc độ tăng trưởng 3-5%</t>
  </si>
  <si>
    <t>Pá Hẹ</t>
  </si>
  <si>
    <t>Lọong Sọt</t>
  </si>
  <si>
    <t>Nuôi trồng</t>
  </si>
  <si>
    <t>Các thôn, bản</t>
  </si>
  <si>
    <t>Bản Na Côm</t>
  </si>
  <si>
    <t>Bản Nậm Hẹ 2</t>
  </si>
  <si>
    <t>Bản Nậm Hẹ 1</t>
  </si>
  <si>
    <t>Bản Pá Hẹ</t>
  </si>
  <si>
    <t>Bản Công Binh</t>
  </si>
  <si>
    <t>Bản Lọong Sọt</t>
  </si>
  <si>
    <t>Bản Ta Lét 1</t>
  </si>
  <si>
    <t>Bản Ta Lét 2</t>
  </si>
  <si>
    <t>Bản Sái Lương</t>
  </si>
  <si>
    <t>Bản Na Dôn</t>
  </si>
  <si>
    <t>Hồ</t>
  </si>
  <si>
    <t>Hồ HTX Sái Lương</t>
  </si>
  <si>
    <t>Hồ Ta Lét</t>
  </si>
  <si>
    <t>Hồ Na Hươm</t>
  </si>
  <si>
    <t>Hạng mục</t>
  </si>
  <si>
    <t>Rừng bảo vệ đang 
được chi trả tiền DVMTR</t>
  </si>
  <si>
    <t xml:space="preserve">STT  </t>
  </si>
  <si>
    <t xml:space="preserve">Lúa mùa </t>
  </si>
  <si>
    <t xml:space="preserve">Lúa Đông xuân </t>
  </si>
  <si>
    <t xml:space="preserve">Lúa nương </t>
  </si>
  <si>
    <t>Tổng sản lượng lương thực có hạt:</t>
  </si>
  <si>
    <t>- Tổng số hộ nghèo cuối năm</t>
  </si>
  <si>
    <t>+ Số hộ đói nghèo đầu kỳ theo chuẩn QG</t>
  </si>
  <si>
    <t>+ Số hộ nghèo cuổi kỳ theo chuẩn Quốc gia</t>
  </si>
  <si>
    <t>- Số hộ thoát nghèo</t>
  </si>
  <si>
    <t>- Số hộ cận nghèo</t>
  </si>
  <si>
    <t>- Tỷ lệ hộ cận nghèo</t>
  </si>
  <si>
    <t>- Tỷ lệ hộ nghèo dân tộc thiểu số</t>
  </si>
  <si>
    <t>- Tỷ lệ nghèo đa chiều</t>
  </si>
  <si>
    <t>- Thu nhập bình quân đầu người 1 tháng</t>
  </si>
  <si>
    <t>- Tỷ lệ bản được công nhận đạt chuẩn nông thôn mới</t>
  </si>
  <si>
    <t>Biểu số: 02</t>
  </si>
  <si>
    <t>Biểu số: 03</t>
  </si>
  <si>
    <t>Biểu số: 04</t>
  </si>
  <si>
    <t>Biểu số: 05</t>
  </si>
  <si>
    <t>Thực hiện năm 2025</t>
  </si>
  <si>
    <t>Phụ lục 2</t>
  </si>
  <si>
    <t>Phụ lục 3</t>
  </si>
  <si>
    <t>Phụ lục 4</t>
  </si>
  <si>
    <t>Phụ lục 5</t>
  </si>
  <si>
    <t>Phụ lục 6</t>
  </si>
  <si>
    <t>Phụ lục 7</t>
  </si>
  <si>
    <t>Phụ lục 8</t>
  </si>
  <si>
    <t>Phụ lục 9</t>
  </si>
  <si>
    <t>Phụ lục 10</t>
  </si>
  <si>
    <t>- Tỷ lệ huy động trẻ:</t>
  </si>
  <si>
    <t>- Học sinh bán trú</t>
  </si>
  <si>
    <t>- Tổng số lớp</t>
  </si>
  <si>
    <t>- Tỷ lệ học sinh nữ/tổng số học sinh</t>
  </si>
  <si>
    <t>- Tỷ lệ học sinh bỏ học</t>
  </si>
  <si>
    <t>- Tỷ lệ học sinh được công nhận hoàn thành chương trình tiểu học</t>
  </si>
  <si>
    <t>- Tỷ lệ HS hoàn thành cấp tiểu học</t>
  </si>
  <si>
    <t>- Tỷ lệ chuyển cấp từ Tiểu học lên THCS</t>
  </si>
  <si>
    <t>- Tý lệ học sinh 11 tuổi học lớp 6</t>
  </si>
  <si>
    <t>- Tỷ lệ học sinh 11-14 tuổi học THCS</t>
  </si>
  <si>
    <t>- Tỷ lệ học sinh lưu ban</t>
  </si>
  <si>
    <t>- Tỷ lệ HS tốt nghiệp THCS</t>
  </si>
  <si>
    <t>- Tổng số bản của toàn xã</t>
  </si>
  <si>
    <t>- Tỷ lệ % số bản có đường ô tô đến trung tâm</t>
  </si>
  <si>
    <t>- Tỷ lệ số hộ được sử dụng điện</t>
  </si>
  <si>
    <t>- Tỷ lệ hộ dược sử dụng nước hợp vệ sinh</t>
  </si>
  <si>
    <t xml:space="preserve"> đồng/người/năm</t>
  </si>
  <si>
    <t>Kế hoạch xã năm 2026/TH 2025</t>
  </si>
  <si>
    <t>4=2/1</t>
  </si>
  <si>
    <t>5=3/1</t>
  </si>
  <si>
    <t>Kế hoạch tỉnh giao năm 2026/TH 2025</t>
  </si>
  <si>
    <t>5=2/3</t>
  </si>
  <si>
    <t xml:space="preserve">CHỈ TIÊU VỀ GIÁO DỤC - ĐÀO TẠO NĂM 2026                                                                                                                                                                                                           </t>
  </si>
  <si>
    <t>CÁC CHỈ TIÊU KINH TẾ TỔNG HỢP NĂM 2026</t>
  </si>
  <si>
    <t xml:space="preserve">CHỈ TIÊU VỀ LAO ĐỘNG VÀ VIỆC LÀM, BẢO VỆ TRẺ EM, XÃ HỘI VÀ ĐÀO TẠO NGHỀ NĂM 2026          </t>
  </si>
  <si>
    <t xml:space="preserve">CÁC CHỈ TIÊU VỀ Y TẾ - DÂN SỐ - KẾ HOẠCH HÓA GIA ĐÌNH NĂM 2026                             </t>
  </si>
  <si>
    <r>
      <t xml:space="preserve">Vụ Xuân hè
 </t>
    </r>
    <r>
      <rPr>
        <i/>
        <sz val="12"/>
        <rFont val="Times New Roman"/>
        <family val="1"/>
      </rPr>
      <t>(đầu năm tháng 4 - 5/2026)</t>
    </r>
  </si>
  <si>
    <r>
      <t xml:space="preserve">Vụ Hè thu
</t>
    </r>
    <r>
      <rPr>
        <i/>
        <sz val="12"/>
        <rFont val="Times New Roman"/>
        <family val="1"/>
      </rPr>
      <t xml:space="preserve"> (tháng 8 - 10/2026)</t>
    </r>
  </si>
  <si>
    <t>Kế hoạch thực hiện năm 2026</t>
  </si>
  <si>
    <r>
      <t xml:space="preserve">Kế hoạch thực hiện năm 2026 </t>
    </r>
    <r>
      <rPr>
        <i/>
        <sz val="12"/>
        <rFont val="Times New Roman"/>
        <family val="1"/>
      </rPr>
      <t>(trồng tháng 3 - 4)</t>
    </r>
  </si>
  <si>
    <t>Tốc độ tăng trưởng 5-7%</t>
  </si>
  <si>
    <t>Số sân bóng đá mini tại thôn, bản</t>
  </si>
  <si>
    <t>Tỷ lệ thôn, bản có sân bóng đá mini</t>
  </si>
  <si>
    <t>Viễn thông</t>
  </si>
  <si>
    <t>Thuê bao</t>
  </si>
  <si>
    <t>Thuê bao/100 hộ dân</t>
  </si>
  <si>
    <t>Vị trí trạm</t>
  </si>
  <si>
    <t>Internet</t>
  </si>
  <si>
    <t>- Số GĐ đăng ký đạt GĐ VH</t>
  </si>
  <si>
    <t>- Số GĐ được công nhận GĐ VH</t>
  </si>
  <si>
    <t>- Tổng số thôn, bản toàn xã</t>
  </si>
  <si>
    <t>- Số thôn, bản đăng ký đạt chuẩn VH</t>
  </si>
  <si>
    <t>- Số Nhà văn hóa trên địa bàn</t>
  </si>
  <si>
    <t>- Tỷ lệ thôn, bản có nhà VH-TT</t>
  </si>
  <si>
    <t>- Số người tham gia luyện tập thường xuyên ít nhất 01 môn thể thao</t>
  </si>
  <si>
    <t>- Số câu lạc bộ thể thao cơ sở</t>
  </si>
  <si>
    <t>- Tỷ lệ số hộ được phủ sóng PTTW</t>
  </si>
  <si>
    <t>- Tỷ lệ số hộ được phủ sóng PT tỉnh</t>
  </si>
  <si>
    <t xml:space="preserve">- Tỷ lệ số hộ được phủ sóng THVN </t>
  </si>
  <si>
    <t>- Điểm bưu điện văn hóa xã</t>
  </si>
  <si>
    <t>- Dịch vụ Viễn thông, Internet</t>
  </si>
  <si>
    <t>- Tổng số thuê bao điện thoại</t>
  </si>
  <si>
    <t>- Số thuê bao điện thoại trung bình 100 dân</t>
  </si>
  <si>
    <t>- Số trạm thu phát sóng thông tin di động (BTS)</t>
  </si>
  <si>
    <t>- Trạm thông tin di động 3G</t>
  </si>
  <si>
    <t>- Số thuê bao Internet</t>
  </si>
  <si>
    <t>- Số thuê bao Internet trung bình 100 dân</t>
  </si>
  <si>
    <t>- Số bản được kết nối Internet băng thông rộng</t>
  </si>
  <si>
    <t>- Uốn ván</t>
  </si>
  <si>
    <t>- Sốt rét</t>
  </si>
  <si>
    <t>- Lao (mới)</t>
  </si>
  <si>
    <t>- HIV/AIDS còn sống/ Dân số</t>
  </si>
  <si>
    <t>- Phong (BN phong mới phát hiện)</t>
  </si>
  <si>
    <t>- Phong lưu hành</t>
  </si>
  <si>
    <t>- Tâm thần</t>
  </si>
  <si>
    <t>- Ngộ độc</t>
  </si>
  <si>
    <t>- Tai nạn, tự tử</t>
  </si>
  <si>
    <t>- Dân số nam</t>
  </si>
  <si>
    <t>- Tỷ lệ so với tổng dân số</t>
  </si>
  <si>
    <t>- Dân số nữ</t>
  </si>
  <si>
    <t>- Tỷ lệ nữ từ 15 - 49 tuổi so với dân số</t>
  </si>
  <si>
    <t>- Tỷ lệ PN 15 - 49 tuổi có chồng</t>
  </si>
  <si>
    <t>- Tỷ lệ các cặp vợ chồng thực hiện các biện pháp tránh thai</t>
  </si>
  <si>
    <t>- Tỷ lệ các bà mẹ sinh con thứ 3 trở lên so với tổng số bà mẹ sinh con trong năm</t>
  </si>
  <si>
    <t>- Sơ cấp nghề và dạy nghề dưới 3 tháng</t>
  </si>
  <si>
    <t>- Dạy nghề cho dân tộc thiều số</t>
  </si>
  <si>
    <t>- Tập huấn kỹ thuật dậy nghề</t>
  </si>
  <si>
    <t>- Tổng số TE có HC ĐBKK đc hưởng TC tại cộng đồng</t>
  </si>
  <si>
    <t>- Tỷ lệ/tổng số trẻ em</t>
  </si>
  <si>
    <t>- Tổng số trẻ em dưới 6 tuổi</t>
  </si>
  <si>
    <t>- Tổng số trẻ em khuyết tật</t>
  </si>
  <si>
    <t>- Trè em trong hộ gia đình nghèo</t>
  </si>
  <si>
    <t>- Tỷ lệ TE có hoàn cảnh KK so với tổng số trẻ em</t>
  </si>
  <si>
    <t>- Số trẻ em có hoàn cảnh khó khăn nhận được sự hỗ trợ tiền mặt trực tiếp từ Chính phủ</t>
  </si>
  <si>
    <t>- Tỷ lệ trẻ em dưới 6 tuổi được khai sinh</t>
  </si>
  <si>
    <t>Cây công nghiệp lâu năm chủ yếu</t>
  </si>
  <si>
    <t>Mắc ca</t>
  </si>
  <si>
    <t>Tạ/ha</t>
  </si>
  <si>
    <t>Cây hàng năm, cây hoa màu chủ yếu</t>
  </si>
  <si>
    <t>Sắn</t>
  </si>
  <si>
    <t>c</t>
  </si>
  <si>
    <t>Lạc</t>
  </si>
  <si>
    <t>Rau các loại</t>
  </si>
  <si>
    <t xml:space="preserve">Cây ăn quả </t>
  </si>
  <si>
    <t>Trong đó:</t>
  </si>
  <si>
    <t>Chăn nuôi</t>
  </si>
  <si>
    <t>Phát triển đàn vật nuôi</t>
  </si>
  <si>
    <t>- Tổng đàn gia súc (trâu, bò, lợn)</t>
  </si>
  <si>
    <t>+ Đàn trâu</t>
  </si>
  <si>
    <t>+ Đàn bò</t>
  </si>
  <si>
    <t>+ Đàn lợn</t>
  </si>
  <si>
    <t>- Đàn gia cầm</t>
  </si>
  <si>
    <t>Thịt hơi các loại</t>
  </si>
  <si>
    <t xml:space="preserve"> Trong đó: Thịt lợn</t>
  </si>
  <si>
    <t>Thủy sản</t>
  </si>
  <si>
    <t>- Diện tích nuôi trồng thủy sản</t>
  </si>
  <si>
    <t>- Số lồng nuôi trồng thủy sản</t>
  </si>
  <si>
    <t>Lồng</t>
  </si>
  <si>
    <t>- Tổng sản lượng</t>
  </si>
  <si>
    <t>- Sản lượng nuôi trồng thuỷ sản</t>
  </si>
  <si>
    <t>- Sản lượng khai thác thuỷ sản</t>
  </si>
  <si>
    <t>- Diện tích rừng hiện có</t>
  </si>
  <si>
    <t>- Diện tích rừng được khoanh nuôi tái sinh</t>
  </si>
  <si>
    <t>+ Khoanh nuôi mới</t>
  </si>
  <si>
    <t>+ Khoanh nuôi chuyển tiếp</t>
  </si>
  <si>
    <t>- Tỷ lệ che phủ rừng</t>
  </si>
  <si>
    <t>PHÁT TRIỂN NÔNG THÔN</t>
  </si>
  <si>
    <t>Nông thôn mới</t>
  </si>
  <si>
    <t>Tiêu chí</t>
  </si>
  <si>
    <t>Giảm nghèo</t>
  </si>
  <si>
    <t>Quy mô hộ</t>
  </si>
  <si>
    <t>Thực trạng nghèo, cận nghèo theo chuẩn nghèo đa chiều</t>
  </si>
  <si>
    <t>Tổng số hộ toàn xã</t>
  </si>
  <si>
    <t>Số hộ nghèo</t>
  </si>
  <si>
    <t>Tỷ lệ hộ nghèo</t>
  </si>
  <si>
    <t>Số hộ cận nghèo</t>
  </si>
  <si>
    <t>Tỷ hệ hộ cận nghèo</t>
  </si>
  <si>
    <t>Biến động nghèo trong năm</t>
  </si>
  <si>
    <t>Mức giảm tỷ lệ hộ nghèo</t>
  </si>
  <si>
    <t>%/năm</t>
  </si>
  <si>
    <t>Số hộ thoát nghèo</t>
  </si>
  <si>
    <t>Số hộ tái nghèo</t>
  </si>
  <si>
    <t>Phát triển sản phẩm OCOP</t>
  </si>
  <si>
    <t>Tổng số sản phẩm OCOP (đạt từ 3 sao trở lên)</t>
  </si>
  <si>
    <t>Sản phẩm công nhận mới</t>
  </si>
  <si>
    <t>SP</t>
  </si>
  <si>
    <t>MÔI TRƯỜNG</t>
  </si>
  <si>
    <t>Nước sạch nông thôn</t>
  </si>
  <si>
    <t>Tỷ lệ dân số nông thôn được dùng nước sinh hoạt hợp vệ sinh</t>
  </si>
  <si>
    <t>Tỷ lộ dân số nông thôn được sử dụng nước sạch đạt quy chuẩn</t>
  </si>
  <si>
    <t>Môi trường</t>
  </si>
  <si>
    <t>Tỷ lệ chất thải rắn sinh hoạt nông thôn được thu gom</t>
  </si>
  <si>
    <t>Tỷ lệ chất thải nguy hại được thu gom, xử lý</t>
  </si>
  <si>
    <t>- Tổng diện tích</t>
  </si>
  <si>
    <t>- TĐ + Diện tích trồng mới</t>
  </si>
  <si>
    <t>- Năng suất</t>
  </si>
  <si>
    <t xml:space="preserve">- Sản lượng </t>
  </si>
  <si>
    <t xml:space="preserve">- Tổng diện tích  </t>
  </si>
  <si>
    <t>- Sản lượng</t>
  </si>
  <si>
    <t>- Diện tích trồng mới</t>
  </si>
  <si>
    <t xml:space="preserve">- Tổng diện tích cây dứa: </t>
  </si>
  <si>
    <t>- Tổng diện tích cây chanh leo</t>
  </si>
  <si>
    <t>11/19</t>
  </si>
  <si>
    <t>12/19</t>
  </si>
  <si>
    <t>+ Đàn dê</t>
  </si>
  <si>
    <t>+ Diện tích lúa</t>
  </si>
  <si>
    <t>+ Sản lượng thóc</t>
  </si>
  <si>
    <t>+ Sản lượng thóc ruộng</t>
  </si>
  <si>
    <t xml:space="preserve">             NS</t>
  </si>
  <si>
    <t xml:space="preserve">            SL</t>
  </si>
  <si>
    <t xml:space="preserve">           SL</t>
  </si>
  <si>
    <t xml:space="preserve">              NS</t>
  </si>
  <si>
    <t xml:space="preserve">              SL</t>
  </si>
  <si>
    <t xml:space="preserve">             SL</t>
  </si>
  <si>
    <t xml:space="preserve">            NS</t>
  </si>
  <si>
    <t>Dân số</t>
  </si>
  <si>
    <t>VIII</t>
  </si>
  <si>
    <t>Dân số được quản lý bằng hồ sơ sức khoë</t>
  </si>
  <si>
    <t>Tỷ lệ dân số được quản lý bằng hồ sơ sức khoẻ</t>
  </si>
  <si>
    <t>- Theo thể cân nặng/tuổi</t>
  </si>
  <si>
    <t>- Tỷ lệ suy dịnh dưỡng cân nặng/tuổi ở trẻ em DTTS dưới 5 tuổi</t>
  </si>
  <si>
    <t>- Theo thể chiều cao/tuổi (thể thấp còi)</t>
  </si>
  <si>
    <t>- Tỷ lệ suy dinh dưỡng thể thấp còi/tuổi ở trẻ em DTTS dưới 5 tuổi</t>
  </si>
  <si>
    <t>- Trường đạt chuẩn QG</t>
  </si>
  <si>
    <t>- Số trường PTDT bán trú</t>
  </si>
  <si>
    <t>- Trường Tiều học</t>
  </si>
  <si>
    <t>D</t>
  </si>
  <si>
    <t>TÀI CHÍNH</t>
  </si>
  <si>
    <t>Tổng thu NS</t>
  </si>
  <si>
    <t>Tr đồng</t>
  </si>
  <si>
    <t>Thu ngân sách trên địa bàn</t>
  </si>
  <si>
    <t>Thu ngân sách địa phương được hưởng theo phân cấp</t>
  </si>
  <si>
    <t>Thu bổ sung từ ngân sách cấp trên</t>
  </si>
  <si>
    <t>Tổng chi NS</t>
  </si>
  <si>
    <t>Chi thường xuyên</t>
  </si>
  <si>
    <t>Chi chương trình mục tiêu Quốc gia</t>
  </si>
  <si>
    <t>Chi thực hiện mục tiêu, nhiệm vụ khác</t>
  </si>
  <si>
    <t>Dự phòng ngân sách</t>
  </si>
  <si>
    <t>100,4</t>
  </si>
  <si>
    <t>Tổng số trẻ mầm non</t>
  </si>
  <si>
    <t>103,3</t>
  </si>
  <si>
    <t>111,3</t>
  </si>
  <si>
    <t>99,8</t>
  </si>
  <si>
    <t>100,5</t>
  </si>
  <si>
    <t>Tổng số lớp và nhóm trẻ</t>
  </si>
  <si>
    <t>Nhóm</t>
  </si>
  <si>
    <t>95,2</t>
  </si>
  <si>
    <t>83,3</t>
  </si>
  <si>
    <t>3,0</t>
  </si>
  <si>
    <t>56,85</t>
  </si>
  <si>
    <t>97,3</t>
  </si>
  <si>
    <t>51,4</t>
  </si>
  <si>
    <t>100,2</t>
  </si>
  <si>
    <t>101,4</t>
  </si>
  <si>
    <t>96,6</t>
  </si>
  <si>
    <t>97,2</t>
  </si>
  <si>
    <t>100,6</t>
  </si>
  <si>
    <t>98,6</t>
  </si>
  <si>
    <t>97,8</t>
  </si>
  <si>
    <t>99,2</t>
  </si>
  <si>
    <t>47,5</t>
  </si>
  <si>
    <t>0,3</t>
  </si>
  <si>
    <t>'- Trường đạt kiểm định chất lượng giáo dục</t>
  </si>
  <si>
    <t>Số trường PTDT bán trú</t>
  </si>
  <si>
    <t>Tỷ lệ phòng học kiên cố</t>
  </si>
  <si>
    <t>Số cán bộ quản lý, giáo viên, nhân viên MN được tập huẩn về tư vẫn dinh dưỡng và tâm lý cho trẻ</t>
  </si>
  <si>
    <t xml:space="preserve"> '- Số cháu vào nhà trẻ</t>
  </si>
  <si>
    <t xml:space="preserve"> '- Số học sinh mẫu giáo</t>
  </si>
  <si>
    <t xml:space="preserve"> '- Số trẻ 5 tuổi</t>
  </si>
  <si>
    <t>- Tỷ lệ trẻ mầm non là nữ</t>
  </si>
  <si>
    <t>- Tỷ lệ trẻ SDD thể nhẹ cân</t>
  </si>
  <si>
    <t>- Tỷ lệ trẻ SDD thể thấp còi</t>
  </si>
  <si>
    <t>- Tỉ lệ huy động trẻ đến dưới 36 tháng tuổi ra lớp</t>
  </si>
  <si>
    <t>- Tỉ lệ huy động trẻ từ 3-5 tuổi ra lớp</t>
  </si>
  <si>
    <t>- Tỉ lệ huy động trẻ 5 tuổi ra lớp mẫu giáo</t>
  </si>
  <si>
    <t>- Tỷ lệ trẻ em dưới 5 tuổi đến trường được phát triển phù hợp về sức khỏe, học tập và tâm lý xã hội</t>
  </si>
  <si>
    <t>- Tỷ lệ học sinh 6 tuổi học lớp 1</t>
  </si>
  <si>
    <t>- Tỷ lệ học sinh 6-10 tuổi học tiểu học</t>
  </si>
  <si>
    <t>- Tý lệ học sinh đi học chung cấp tiểu học</t>
  </si>
  <si>
    <t>- Tý lệ trẻ em ngoài nhà trưởng ở độ tuổi đi học tiểu học</t>
  </si>
  <si>
    <t>- Tỷ lê học sinh lưu ban</t>
  </si>
  <si>
    <t>- Tỷ lệ học sinh đi học chung cấp THCS</t>
  </si>
  <si>
    <t>- Tỷ lệ trẻ em ngoài nhà trường ở độ tuổi đi học THCS</t>
  </si>
  <si>
    <t>- Tỷ lệ HS hoàn thành cấp THCS</t>
  </si>
  <si>
    <t>- Trường đạt chuẩn QG mức độ 1</t>
  </si>
  <si>
    <t>- Trường đạt chuẩn QG mức độ 2</t>
  </si>
  <si>
    <t>- Trường đạt kiểm định chất lượng giáo dục</t>
  </si>
  <si>
    <t>- Mẩm non</t>
  </si>
  <si>
    <t>- Tiểu học</t>
  </si>
  <si>
    <t>- Trung học cơ sở</t>
  </si>
  <si>
    <t>15,90</t>
  </si>
  <si>
    <t>53</t>
  </si>
  <si>
    <t>124.28</t>
  </si>
  <si>
    <t>124.29</t>
  </si>
  <si>
    <t>124.30</t>
  </si>
  <si>
    <t>124.31</t>
  </si>
  <si>
    <t>124.32</t>
  </si>
  <si>
    <t>124.33</t>
  </si>
  <si>
    <t>124.34</t>
  </si>
  <si>
    <t>124.35</t>
  </si>
  <si>
    <t>124.36</t>
  </si>
  <si>
    <t>124.37</t>
  </si>
  <si>
    <t>124.38</t>
  </si>
  <si>
    <t>Tổng 2026</t>
  </si>
  <si>
    <t>56</t>
  </si>
  <si>
    <t>ĐVT</t>
  </si>
  <si>
    <t xml:space="preserve">Tổng cộng (diện tích) </t>
  </si>
  <si>
    <t>Tổng rau</t>
  </si>
  <si>
    <t>2 vụ (Xuân + thu)</t>
  </si>
  <si>
    <t>Tổng Lạc
2026</t>
  </si>
  <si>
    <t>Thực hiện năm 2026</t>
  </si>
  <si>
    <t>Giao khoán khoanh nuôi tái sinh rừng</t>
  </si>
  <si>
    <t>Khoanh nuôi mới</t>
  </si>
  <si>
    <t>Khoanh nuôi chuyển tiếp</t>
  </si>
  <si>
    <t>Chủ rừng là hộng đồng, hộ gia đình</t>
  </si>
  <si>
    <t>Bản Gia Phú A</t>
  </si>
  <si>
    <t>Bản Huổi Chanh</t>
  </si>
  <si>
    <t>Bản Na Hươm</t>
  </si>
  <si>
    <t>Bản Na Ố</t>
  </si>
  <si>
    <t>Bản Sơn Tống</t>
  </si>
  <si>
    <t>Bản Gia Phú B</t>
  </si>
  <si>
    <t>Bản Hát Tao</t>
  </si>
  <si>
    <t>Bản Pa Kín</t>
  </si>
  <si>
    <t>Bản Na Tông 1</t>
  </si>
  <si>
    <t>Bản Hin Phon</t>
  </si>
  <si>
    <t>Na Tông 2</t>
  </si>
  <si>
    <t>Diện tích rừng chưa giao do UBND xã quản lý</t>
  </si>
  <si>
    <t>Tổng cộng I + II</t>
  </si>
  <si>
    <r>
      <t xml:space="preserve">Diện tích </t>
    </r>
    <r>
      <rPr>
        <b/>
        <i/>
        <sz val="13"/>
        <rFont val="Times New Roman"/>
        <family val="1"/>
      </rPr>
      <t>(ha)</t>
    </r>
  </si>
  <si>
    <r>
      <t xml:space="preserve">Năng suất </t>
    </r>
    <r>
      <rPr>
        <i/>
        <sz val="13"/>
        <rFont val="Times New Roman"/>
        <family val="1"/>
      </rPr>
      <t>(tạ/ha)</t>
    </r>
  </si>
  <si>
    <r>
      <t xml:space="preserve">Sản lượng </t>
    </r>
    <r>
      <rPr>
        <i/>
        <sz val="13"/>
        <rFont val="Times New Roman"/>
        <family val="1"/>
      </rPr>
      <t>(tấn)</t>
    </r>
  </si>
  <si>
    <t>Kế Hoạch 2026</t>
  </si>
  <si>
    <t>Tốc độ tăng trưởng 4%</t>
  </si>
  <si>
    <t>- Số tiêu chí nông thôn mới bình quân đạt được</t>
  </si>
  <si>
    <t>5=3/2</t>
  </si>
  <si>
    <t>6=4/2</t>
  </si>
  <si>
    <t>p</t>
  </si>
  <si>
    <t xml:space="preserve">CÁC CHỈ TIÊU VỀ VĂN HÓA, THỂ THAO, THÔNG TIN VÀ TRUYỀN THÔNG NĂM 2026                                                                                                                                                              </t>
  </si>
  <si>
    <t xml:space="preserve"> + Ngô cả năm:          DT</t>
  </si>
  <si>
    <t xml:space="preserve"> + Lúa nương:            DT</t>
  </si>
  <si>
    <t xml:space="preserve"> + Lúa mùa:               DT</t>
  </si>
  <si>
    <t>- Tỷ lệ huy động trẻ ra lớp/dân số độ tuổi</t>
  </si>
  <si>
    <t>Các vấn đề xã hội</t>
  </si>
  <si>
    <t>KẾ HOẠCH DIỆN TÍCH SẢN XUẤT NÔNG NGHIỆP NĂM 2026</t>
  </si>
  <si>
    <t>KẾ HOẠCH DIỆN TÍCH - NĂNG SUẤT - SẮN LƯỢNG CÂY NGÔ NĂM 2026</t>
  </si>
  <si>
    <t>KẾ HOẠCH DIỆN TÍCH - NĂNG SUẤT - SẢN LƯỢNG CÂY SẮN NĂM 2026</t>
  </si>
  <si>
    <t>KẾ HOẠCH DIỆN TÍCH - NĂNG SUẤT - SẢN LƯỢNG CÂY KHOAI LANG NĂM 2026</t>
  </si>
  <si>
    <t>KẾ HOẠCH DIỆN TÍCH CÂY RAU MÀU NĂM 2026</t>
  </si>
  <si>
    <t>KẾ HOẠCH DIỆN TÍCH CÂY CÔNG NGHIỆP DÀI NGÀY, CÂY ĂN QUẢ CÁC LOẠI NĂM 2026</t>
  </si>
  <si>
    <t>KẾ HOẠCH ĐÀN GIA SÚC, GIA CẦM NĂM 2026</t>
  </si>
  <si>
    <t>KẾ HOẠCH DIỆN TÍCH - NĂNG SUẤT - SẢN LƯỢNG THỦY SẢN NĂM 2026</t>
  </si>
  <si>
    <t>KẾ HOẠCH BẢO VỆ VÀ PHÁT TRIỄN RỪNG BỀN VỮNG TRÊN ĐỊA BÀN XÃ NÚA NGAM NĂM 2026</t>
  </si>
  <si>
    <t>(Kèm theo Quyết định     /QĐ-UBND, ngày     /12/2025 của UBND xã Núa Ngam)</t>
  </si>
  <si>
    <t xml:space="preserve">     (Kèm theo Quyết định     /QĐ-UBND, ngày     /12/2025 của UBND xã Núa Ngam)</t>
  </si>
  <si>
    <t>KẾ HOẠCH DIỆN TÍCH - NĂNG SUẤT - SẢN LƯỢNG CÂY CÓ BỘT NĂM 2026 (RONG RIÊNG, KHOAI SỌ..).</t>
  </si>
  <si>
    <t>+ Lúa đông xuân:       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</si>
</sst>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_-* #,##0.00\ _₫_-;\-* #,##0.00\ _₫_-;_-* &quot;-&quot;??\ _₫_-;_-@_-"/>
    <numFmt numFmtId="165" formatCode="#,##0.00;[Red]#,##0.00"/>
    <numFmt numFmtId="166" formatCode="#,##0.0_);\(#,##0.0\)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-* #,##0.0_-;\-* #,##0.0_-;_-* &quot;-&quot;??_-;_-@_-"/>
    <numFmt numFmtId="171" formatCode="0.000"/>
    <numFmt numFmtId="172" formatCode="_(* #,##0.0_);_(* \(#,##0.0\);_(* &quot;-&quot;?_);_(@_)"/>
    <numFmt numFmtId="173" formatCode="_-* #,##0.00_-;\-* #,##0.00_-;_-* &quot;-&quot;??_-;_-@_-"/>
    <numFmt numFmtId="174" formatCode="#,##0.0"/>
    <numFmt numFmtId="175" formatCode="_-* #,##0_-;\-* #,##0_-;_-* &quot;-&quot;??_-;_-@_-"/>
    <numFmt numFmtId="176" formatCode="_-* #,##0.0\ _₫_-;\-* #,##0.0\ _₫_-;_-* &quot;-&quot;??\ _₫_-;_-@_-"/>
    <numFmt numFmtId="177" formatCode="_-* #,##0\ _₫_-;\-* #,##0\ _₫_-;_-* &quot;-&quot;??\ _₫_-;_-@_-"/>
    <numFmt numFmtId="178" formatCode="0.00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9"/>
      <color theme="1"/>
      <name val="Times New Roman"/>
      <family val="1"/>
    </font>
    <font>
      <sz val="12"/>
      <name val="Arial"/>
      <family val="2"/>
    </font>
    <font>
      <sz val="11"/>
      <name val="Calibri"/>
      <family val="2"/>
      <scheme val="minor"/>
    </font>
    <font>
      <sz val="10"/>
      <color rgb="FFFF0000"/>
      <name val="Cambria"/>
      <family val="1"/>
      <scheme val="major"/>
    </font>
    <font>
      <i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i/>
      <sz val="12"/>
      <name val="Times New Roman"/>
      <family val="1"/>
      <charset val="163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sz val="14"/>
      <name val=".VnTime"/>
      <charset val="134"/>
    </font>
    <font>
      <sz val="14"/>
      <color theme="1"/>
      <name val="Times New Roman"/>
      <family val="1"/>
    </font>
    <font>
      <b/>
      <sz val="9"/>
      <name val="Times New Roman"/>
      <family val="1"/>
      <charset val="163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sz val="12"/>
      <color rgb="FF002060"/>
      <name val="Times New Roman"/>
      <family val="1"/>
    </font>
    <font>
      <b/>
      <sz val="11"/>
      <color rgb="FF00000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color rgb="FF000000"/>
      <name val="Arial"/>
      <family val="2"/>
      <charset val="163"/>
    </font>
    <font>
      <b/>
      <sz val="11"/>
      <color rgb="FF000000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  <font>
      <sz val="11"/>
      <name val="Cambria"/>
      <family val="1"/>
      <charset val="163"/>
      <scheme val="major"/>
    </font>
    <font>
      <sz val="10"/>
      <color theme="1"/>
      <name val="Times New Roman"/>
      <family val="1"/>
    </font>
    <font>
      <i/>
      <sz val="11"/>
      <name val="Times New Roman"/>
      <family val="1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10" fillId="0" borderId="0"/>
    <xf numFmtId="173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</cellStyleXfs>
  <cellXfs count="5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12" fillId="0" borderId="0" xfId="0" applyFont="1"/>
    <xf numFmtId="4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0" borderId="1" xfId="2" applyFont="1" applyBorder="1" applyAlignment="1">
      <alignment horizontal="left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/>
    <xf numFmtId="2" fontId="10" fillId="2" borderId="0" xfId="1" applyNumberFormat="1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165" fontId="7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/>
    <xf numFmtId="0" fontId="18" fillId="0" borderId="1" xfId="0" applyFont="1" applyBorder="1" applyAlignment="1">
      <alignment horizontal="center" vertical="center" wrapText="1"/>
    </xf>
    <xf numFmtId="0" fontId="19" fillId="0" borderId="0" xfId="0" quotePrefix="1" applyFont="1" applyAlignment="1">
      <alignment horizontal="center"/>
    </xf>
    <xf numFmtId="0" fontId="19" fillId="0" borderId="0" xfId="0" quotePrefix="1" applyFont="1"/>
    <xf numFmtId="39" fontId="11" fillId="0" borderId="1" xfId="0" applyNumberFormat="1" applyFont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39" fontId="10" fillId="0" borderId="1" xfId="1" applyNumberFormat="1" applyFont="1" applyFill="1" applyBorder="1" applyAlignment="1">
      <alignment horizontal="right" vertical="center" wrapText="1"/>
    </xf>
    <xf numFmtId="39" fontId="10" fillId="0" borderId="1" xfId="1" applyNumberFormat="1" applyFont="1" applyFill="1" applyBorder="1" applyAlignment="1">
      <alignment horizontal="right" wrapText="1"/>
    </xf>
    <xf numFmtId="43" fontId="10" fillId="0" borderId="1" xfId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167" fontId="10" fillId="0" borderId="1" xfId="1" applyNumberFormat="1" applyFont="1" applyFill="1" applyBorder="1" applyAlignment="1">
      <alignment horizontal="right"/>
    </xf>
    <xf numFmtId="168" fontId="10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167" fontId="10" fillId="0" borderId="1" xfId="1" applyNumberFormat="1" applyFont="1" applyFill="1" applyBorder="1" applyAlignment="1">
      <alignment horizontal="right" vertical="center"/>
    </xf>
    <xf numFmtId="168" fontId="10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2" fontId="10" fillId="0" borderId="1" xfId="0" quotePrefix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9" fillId="0" borderId="0" xfId="0" applyNumberFormat="1" applyFont="1"/>
    <xf numFmtId="0" fontId="9" fillId="0" borderId="1" xfId="0" applyFont="1" applyBorder="1"/>
    <xf numFmtId="0" fontId="10" fillId="0" borderId="1" xfId="2" applyBorder="1" applyAlignment="1">
      <alignment horizontal="left" vertical="center" wrapText="1"/>
    </xf>
    <xf numFmtId="168" fontId="23" fillId="0" borderId="1" xfId="1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168" fontId="10" fillId="0" borderId="1" xfId="1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23" fillId="0" borderId="0" xfId="0" applyFont="1"/>
    <xf numFmtId="168" fontId="10" fillId="0" borderId="1" xfId="1" applyNumberFormat="1" applyFont="1" applyBorder="1" applyAlignment="1">
      <alignment horizontal="right"/>
    </xf>
    <xf numFmtId="168" fontId="24" fillId="0" borderId="1" xfId="0" applyNumberFormat="1" applyFont="1" applyBorder="1"/>
    <xf numFmtId="0" fontId="1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/>
    </xf>
    <xf numFmtId="43" fontId="10" fillId="0" borderId="1" xfId="1" applyFont="1" applyBorder="1" applyAlignment="1">
      <alignment horizontal="right" wrapText="1"/>
    </xf>
    <xf numFmtId="2" fontId="11" fillId="0" borderId="0" xfId="0" applyNumberFormat="1" applyFont="1"/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167" fontId="24" fillId="0" borderId="1" xfId="0" applyNumberFormat="1" applyFont="1" applyBorder="1" applyAlignment="1">
      <alignment horizontal="right"/>
    </xf>
    <xf numFmtId="0" fontId="12" fillId="0" borderId="0" xfId="0" applyFont="1" applyAlignment="1">
      <alignment vertical="center" wrapText="1"/>
    </xf>
    <xf numFmtId="0" fontId="11" fillId="0" borderId="3" xfId="0" applyFont="1" applyBorder="1"/>
    <xf numFmtId="167" fontId="10" fillId="0" borderId="1" xfId="1" applyNumberFormat="1" applyFont="1" applyBorder="1" applyAlignment="1">
      <alignment horizontal="right"/>
    </xf>
    <xf numFmtId="43" fontId="11" fillId="0" borderId="1" xfId="1" applyFont="1" applyBorder="1" applyAlignment="1">
      <alignment horizontal="right"/>
    </xf>
    <xf numFmtId="167" fontId="24" fillId="0" borderId="1" xfId="0" applyNumberFormat="1" applyFont="1" applyBorder="1"/>
    <xf numFmtId="0" fontId="11" fillId="0" borderId="3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2" fillId="0" borderId="1" xfId="0" quotePrefix="1" applyFont="1" applyBorder="1" applyAlignment="1">
      <alignment horizontal="center" vertical="center" wrapText="1"/>
    </xf>
    <xf numFmtId="1" fontId="22" fillId="0" borderId="1" xfId="0" quotePrefix="1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6" fillId="0" borderId="0" xfId="0" applyFont="1"/>
    <xf numFmtId="167" fontId="10" fillId="0" borderId="1" xfId="1" applyNumberFormat="1" applyFont="1" applyBorder="1" applyAlignment="1">
      <alignment horizontal="center" vertical="center" wrapText="1"/>
    </xf>
    <xf numFmtId="170" fontId="10" fillId="0" borderId="1" xfId="1" applyNumberFormat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right" vertical="center" wrapText="1"/>
    </xf>
    <xf numFmtId="167" fontId="10" fillId="0" borderId="1" xfId="1" applyNumberFormat="1" applyFont="1" applyBorder="1" applyAlignment="1">
      <alignment horizontal="right" vertical="center" wrapText="1"/>
    </xf>
    <xf numFmtId="168" fontId="10" fillId="0" borderId="1" xfId="1" applyNumberFormat="1" applyFont="1" applyBorder="1" applyAlignment="1">
      <alignment horizontal="right" vertical="center" wrapText="1"/>
    </xf>
    <xf numFmtId="43" fontId="10" fillId="0" borderId="1" xfId="1" applyFont="1" applyBorder="1" applyAlignment="1">
      <alignment horizontal="right"/>
    </xf>
    <xf numFmtId="43" fontId="11" fillId="0" borderId="1" xfId="1" applyFont="1" applyFill="1" applyBorder="1" applyAlignment="1">
      <alignment horizontal="right"/>
    </xf>
    <xf numFmtId="43" fontId="10" fillId="0" borderId="1" xfId="1" applyFont="1" applyBorder="1"/>
    <xf numFmtId="167" fontId="10" fillId="0" borderId="1" xfId="1" applyNumberFormat="1" applyFont="1" applyBorder="1"/>
    <xf numFmtId="0" fontId="10" fillId="0" borderId="1" xfId="0" quotePrefix="1" applyFont="1" applyBorder="1" applyAlignment="1">
      <alignment horizontal="righ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24" fillId="0" borderId="1" xfId="0" applyFont="1" applyBorder="1"/>
    <xf numFmtId="0" fontId="27" fillId="0" borderId="0" xfId="0" applyFont="1"/>
    <xf numFmtId="1" fontId="0" fillId="0" borderId="0" xfId="0" applyNumberFormat="1"/>
    <xf numFmtId="0" fontId="0" fillId="0" borderId="0" xfId="0" applyAlignment="1">
      <alignment horizontal="center" vertical="center"/>
    </xf>
    <xf numFmtId="3" fontId="10" fillId="0" borderId="0" xfId="0" applyNumberFormat="1" applyFont="1" applyAlignment="1">
      <alignment horizontal="center" vertical="top" wrapText="1"/>
    </xf>
    <xf numFmtId="3" fontId="10" fillId="0" borderId="0" xfId="0" quotePrefix="1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0" xfId="0" applyFont="1"/>
    <xf numFmtId="0" fontId="9" fillId="0" borderId="1" xfId="0" applyFont="1" applyFill="1" applyBorder="1" applyAlignment="1">
      <alignment horizontal="right"/>
    </xf>
    <xf numFmtId="172" fontId="7" fillId="0" borderId="0" xfId="0" applyNumberFormat="1" applyFont="1"/>
    <xf numFmtId="3" fontId="7" fillId="0" borderId="1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43" fontId="24" fillId="0" borderId="1" xfId="0" applyNumberFormat="1" applyFont="1" applyBorder="1"/>
    <xf numFmtId="0" fontId="20" fillId="0" borderId="0" xfId="0" applyFont="1"/>
    <xf numFmtId="0" fontId="9" fillId="0" borderId="1" xfId="0" applyFont="1" applyBorder="1" applyAlignment="1">
      <alignment horizontal="right" vertical="center"/>
    </xf>
    <xf numFmtId="0" fontId="7" fillId="3" borderId="0" xfId="0" applyFont="1" applyFill="1"/>
    <xf numFmtId="171" fontId="7" fillId="3" borderId="0" xfId="0" applyNumberFormat="1" applyFont="1" applyFill="1"/>
    <xf numFmtId="0" fontId="10" fillId="3" borderId="1" xfId="0" applyFont="1" applyFill="1" applyBorder="1" applyAlignment="1">
      <alignment horizontal="left" vertical="center"/>
    </xf>
    <xf numFmtId="1" fontId="0" fillId="3" borderId="0" xfId="0" applyNumberFormat="1" applyFill="1"/>
    <xf numFmtId="3" fontId="19" fillId="3" borderId="0" xfId="0" applyNumberFormat="1" applyFont="1" applyFill="1" applyAlignment="1">
      <alignment horizontal="center" vertical="center"/>
    </xf>
    <xf numFmtId="3" fontId="28" fillId="3" borderId="0" xfId="0" applyNumberFormat="1" applyFont="1" applyFill="1"/>
    <xf numFmtId="0" fontId="28" fillId="3" borderId="0" xfId="0" applyFont="1" applyFill="1"/>
    <xf numFmtId="0" fontId="1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22" fillId="3" borderId="1" xfId="0" quotePrefix="1" applyFont="1" applyFill="1" applyBorder="1" applyAlignment="1">
      <alignment horizontal="center" vertical="center" wrapText="1"/>
    </xf>
    <xf numFmtId="170" fontId="10" fillId="3" borderId="1" xfId="1" applyNumberFormat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167" fontId="24" fillId="3" borderId="1" xfId="0" applyNumberFormat="1" applyFont="1" applyFill="1" applyBorder="1"/>
    <xf numFmtId="0" fontId="0" fillId="3" borderId="0" xfId="0" applyFill="1"/>
    <xf numFmtId="0" fontId="11" fillId="0" borderId="3" xfId="0" applyFont="1" applyFill="1" applyBorder="1"/>
    <xf numFmtId="168" fontId="9" fillId="0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167" fontId="24" fillId="0" borderId="1" xfId="0" applyNumberFormat="1" applyFont="1" applyFill="1" applyBorder="1"/>
    <xf numFmtId="0" fontId="0" fillId="0" borderId="0" xfId="0" applyFill="1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 applyAlignment="1">
      <alignment horizontal="center"/>
    </xf>
    <xf numFmtId="0" fontId="12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0" fontId="29" fillId="0" borderId="0" xfId="0" applyFont="1"/>
    <xf numFmtId="4" fontId="29" fillId="0" borderId="0" xfId="0" applyNumberFormat="1" applyFont="1"/>
    <xf numFmtId="0" fontId="7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/>
    <xf numFmtId="3" fontId="7" fillId="0" borderId="1" xfId="0" applyNumberFormat="1" applyFont="1" applyFill="1" applyBorder="1"/>
    <xf numFmtId="0" fontId="2" fillId="3" borderId="0" xfId="0" applyFont="1" applyFill="1"/>
    <xf numFmtId="0" fontId="7" fillId="3" borderId="1" xfId="0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quotePrefix="1" applyFont="1" applyBorder="1" applyAlignment="1">
      <alignment wrapText="1"/>
    </xf>
    <xf numFmtId="0" fontId="7" fillId="0" borderId="13" xfId="0" applyFont="1" applyBorder="1"/>
    <xf numFmtId="49" fontId="31" fillId="4" borderId="0" xfId="0" applyNumberFormat="1" applyFont="1" applyFill="1" applyBorder="1" applyAlignment="1">
      <alignment vertical="center" wrapText="1"/>
    </xf>
    <xf numFmtId="49" fontId="31" fillId="5" borderId="0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1" xfId="0" quotePrefix="1" applyFont="1" applyBorder="1"/>
    <xf numFmtId="0" fontId="7" fillId="0" borderId="1" xfId="0" quotePrefix="1" applyFont="1" applyBorder="1" applyAlignment="1">
      <alignment horizontal="right"/>
    </xf>
    <xf numFmtId="0" fontId="0" fillId="0" borderId="0" xfId="0" applyAlignment="1">
      <alignment horizontal="left"/>
    </xf>
    <xf numFmtId="0" fontId="32" fillId="0" borderId="0" xfId="0" applyFont="1"/>
    <xf numFmtId="0" fontId="10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0" fontId="3" fillId="0" borderId="0" xfId="0" applyFont="1" applyAlignment="1"/>
    <xf numFmtId="0" fontId="0" fillId="0" borderId="0" xfId="0" applyAlignment="1">
      <alignment vertical="center"/>
    </xf>
    <xf numFmtId="3" fontId="10" fillId="3" borderId="1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31" fillId="0" borderId="1" xfId="0" applyFont="1" applyBorder="1"/>
    <xf numFmtId="0" fontId="7" fillId="0" borderId="1" xfId="0" quotePrefix="1" applyFont="1" applyBorder="1" applyAlignment="1">
      <alignment vertical="top"/>
    </xf>
    <xf numFmtId="0" fontId="7" fillId="0" borderId="1" xfId="0" applyFont="1" applyBorder="1" applyAlignment="1">
      <alignment horizontal="right" vertical="top"/>
    </xf>
    <xf numFmtId="0" fontId="30" fillId="0" borderId="1" xfId="0" applyFont="1" applyBorder="1"/>
    <xf numFmtId="0" fontId="7" fillId="0" borderId="1" xfId="0" quotePrefix="1" applyFont="1" applyBorder="1" applyAlignment="1">
      <alignment vertical="top" wrapText="1"/>
    </xf>
    <xf numFmtId="169" fontId="7" fillId="0" borderId="1" xfId="0" applyNumberFormat="1" applyFont="1" applyBorder="1"/>
    <xf numFmtId="164" fontId="36" fillId="0" borderId="1" xfId="4" applyFont="1" applyFill="1" applyBorder="1" applyAlignment="1">
      <alignment horizontal="right" vertical="center" wrapText="1"/>
    </xf>
    <xf numFmtId="0" fontId="38" fillId="0" borderId="1" xfId="5" applyFont="1" applyFill="1" applyBorder="1" applyAlignment="1">
      <alignment horizontal="center" vertical="center" wrapText="1"/>
    </xf>
    <xf numFmtId="0" fontId="38" fillId="0" borderId="1" xfId="5" applyFont="1" applyFill="1" applyBorder="1" applyAlignment="1">
      <alignment horizontal="justify" vertical="center" wrapText="1"/>
    </xf>
    <xf numFmtId="0" fontId="39" fillId="0" borderId="1" xfId="5" applyFont="1" applyFill="1" applyBorder="1" applyAlignment="1">
      <alignment horizontal="justify" vertical="center" wrapText="1"/>
    </xf>
    <xf numFmtId="0" fontId="40" fillId="0" borderId="1" xfId="5" applyFont="1" applyFill="1" applyBorder="1" applyAlignment="1">
      <alignment horizontal="justify" vertical="center" wrapText="1"/>
    </xf>
    <xf numFmtId="0" fontId="40" fillId="0" borderId="1" xfId="5" applyFont="1" applyFill="1" applyBorder="1" applyAlignment="1">
      <alignment horizontal="center" vertical="center" wrapText="1"/>
    </xf>
    <xf numFmtId="0" fontId="39" fillId="0" borderId="1" xfId="5" applyFont="1" applyFill="1" applyBorder="1" applyAlignment="1">
      <alignment horizontal="center" vertical="center" wrapText="1"/>
    </xf>
    <xf numFmtId="0" fontId="40" fillId="0" borderId="1" xfId="5" quotePrefix="1" applyFont="1" applyFill="1" applyBorder="1" applyAlignment="1">
      <alignment horizontal="center" vertical="center" wrapText="1"/>
    </xf>
    <xf numFmtId="0" fontId="41" fillId="0" borderId="1" xfId="6" applyFont="1" applyFill="1" applyBorder="1" applyAlignment="1">
      <alignment horizontal="center" vertical="center" wrapText="1"/>
    </xf>
    <xf numFmtId="0" fontId="41" fillId="0" borderId="1" xfId="6" applyFont="1" applyFill="1" applyBorder="1" applyAlignment="1">
      <alignment horizontal="justify" vertical="center" wrapText="1"/>
    </xf>
    <xf numFmtId="0" fontId="40" fillId="0" borderId="1" xfId="6" applyFont="1" applyFill="1" applyBorder="1" applyAlignment="1">
      <alignment horizontal="center" vertical="center" wrapText="1"/>
    </xf>
    <xf numFmtId="0" fontId="41" fillId="0" borderId="1" xfId="6" quotePrefix="1" applyFont="1" applyFill="1" applyBorder="1" applyAlignment="1">
      <alignment horizontal="justify" vertical="center" wrapText="1"/>
    </xf>
    <xf numFmtId="0" fontId="40" fillId="0" borderId="1" xfId="7" quotePrefix="1" applyFont="1" applyFill="1" applyBorder="1" applyAlignment="1">
      <alignment vertical="center" wrapText="1"/>
    </xf>
    <xf numFmtId="0" fontId="40" fillId="0" borderId="1" xfId="7" applyFont="1" applyFill="1" applyBorder="1" applyAlignment="1">
      <alignment horizontal="center" vertical="center" wrapText="1"/>
    </xf>
    <xf numFmtId="164" fontId="41" fillId="0" borderId="1" xfId="4" applyFont="1" applyFill="1" applyBorder="1" applyAlignment="1">
      <alignment horizontal="right" vertical="center" wrapText="1"/>
    </xf>
    <xf numFmtId="0" fontId="41" fillId="0" borderId="1" xfId="8" applyFont="1" applyFill="1" applyBorder="1" applyAlignment="1">
      <alignment vertical="center" wrapText="1"/>
    </xf>
    <xf numFmtId="0" fontId="41" fillId="0" borderId="1" xfId="8" applyFont="1" applyFill="1" applyBorder="1" applyAlignment="1">
      <alignment horizontal="center" vertical="center" wrapText="1"/>
    </xf>
    <xf numFmtId="0" fontId="40" fillId="0" borderId="1" xfId="8" applyFont="1" applyFill="1" applyBorder="1" applyAlignment="1">
      <alignment vertical="center" wrapText="1"/>
    </xf>
    <xf numFmtId="0" fontId="40" fillId="0" borderId="1" xfId="8" applyFont="1" applyFill="1" applyBorder="1" applyAlignment="1">
      <alignment horizontal="center" vertical="center" wrapText="1"/>
    </xf>
    <xf numFmtId="0" fontId="40" fillId="0" borderId="1" xfId="6" quotePrefix="1" applyFont="1" applyFill="1" applyBorder="1" applyAlignment="1">
      <alignment horizontal="justify" vertical="center" wrapText="1"/>
    </xf>
    <xf numFmtId="49" fontId="40" fillId="0" borderId="1" xfId="6" quotePrefix="1" applyNumberFormat="1" applyFont="1" applyFill="1" applyBorder="1" applyAlignment="1">
      <alignment horizontal="justify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justify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justify" vertical="center" wrapText="1"/>
    </xf>
    <xf numFmtId="0" fontId="41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175" fontId="40" fillId="0" borderId="1" xfId="3" applyNumberFormat="1" applyFont="1" applyFill="1" applyBorder="1" applyAlignment="1">
      <alignment horizontal="center" vertical="center" wrapText="1"/>
    </xf>
    <xf numFmtId="175" fontId="40" fillId="0" borderId="1" xfId="3" applyNumberFormat="1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justify" vertical="center" wrapText="1"/>
    </xf>
    <xf numFmtId="175" fontId="40" fillId="0" borderId="1" xfId="3" applyNumberFormat="1" applyFont="1" applyFill="1" applyBorder="1" applyAlignment="1">
      <alignment vertical="center"/>
    </xf>
    <xf numFmtId="173" fontId="40" fillId="0" borderId="1" xfId="3" applyFont="1" applyFill="1" applyBorder="1" applyAlignment="1">
      <alignment horizontal="center" vertical="center" wrapText="1"/>
    </xf>
    <xf numFmtId="173" fontId="40" fillId="0" borderId="1" xfId="3" applyFont="1" applyFill="1" applyBorder="1" applyAlignment="1">
      <alignment horizontal="justify" vertical="center" wrapText="1"/>
    </xf>
    <xf numFmtId="0" fontId="40" fillId="0" borderId="1" xfId="9" applyFont="1" applyFill="1" applyBorder="1" applyAlignment="1">
      <alignment vertical="center"/>
    </xf>
    <xf numFmtId="173" fontId="40" fillId="0" borderId="1" xfId="3" applyFont="1" applyFill="1" applyBorder="1" applyAlignment="1">
      <alignment vertical="center"/>
    </xf>
    <xf numFmtId="0" fontId="40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/>
    </xf>
    <xf numFmtId="0" fontId="40" fillId="0" borderId="1" xfId="0" quotePrefix="1" applyFont="1" applyFill="1" applyBorder="1" applyAlignment="1">
      <alignment horizontal="right" vertical="center" wrapText="1"/>
    </xf>
    <xf numFmtId="0" fontId="40" fillId="0" borderId="1" xfId="0" quotePrefix="1" applyFont="1" applyFill="1" applyBorder="1" applyAlignment="1">
      <alignment horizontal="right" vertical="center"/>
    </xf>
    <xf numFmtId="0" fontId="40" fillId="0" borderId="1" xfId="5" quotePrefix="1" applyFont="1" applyFill="1" applyBorder="1" applyAlignment="1">
      <alignment horizontal="justify" vertical="center" wrapText="1"/>
    </xf>
    <xf numFmtId="174" fontId="7" fillId="0" borderId="1" xfId="0" applyNumberFormat="1" applyFont="1" applyFill="1" applyBorder="1"/>
    <xf numFmtId="4" fontId="7" fillId="0" borderId="1" xfId="0" applyNumberFormat="1" applyFont="1" applyBorder="1" applyAlignment="1"/>
    <xf numFmtId="173" fontId="40" fillId="0" borderId="1" xfId="3" applyFont="1" applyFill="1" applyBorder="1" applyAlignment="1">
      <alignment wrapText="1"/>
    </xf>
    <xf numFmtId="3" fontId="40" fillId="0" borderId="1" xfId="9" applyNumberFormat="1" applyFont="1" applyFill="1" applyBorder="1" applyAlignment="1">
      <alignment vertical="center"/>
    </xf>
    <xf numFmtId="174" fontId="40" fillId="0" borderId="1" xfId="9" applyNumberFormat="1" applyFont="1" applyFill="1" applyBorder="1" applyAlignment="1"/>
    <xf numFmtId="3" fontId="40" fillId="0" borderId="1" xfId="9" applyNumberFormat="1" applyFont="1" applyFill="1" applyBorder="1" applyAlignment="1"/>
    <xf numFmtId="3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174" fontId="40" fillId="0" borderId="1" xfId="9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/>
    <xf numFmtId="175" fontId="40" fillId="0" borderId="1" xfId="3" applyNumberFormat="1" applyFont="1" applyFill="1" applyBorder="1" applyAlignment="1">
      <alignment wrapText="1"/>
    </xf>
    <xf numFmtId="3" fontId="7" fillId="0" borderId="1" xfId="0" applyNumberFormat="1" applyFont="1" applyBorder="1" applyAlignment="1"/>
    <xf numFmtId="4" fontId="31" fillId="0" borderId="0" xfId="0" applyNumberFormat="1" applyFont="1" applyAlignment="1"/>
    <xf numFmtId="4" fontId="31" fillId="0" borderId="1" xfId="0" applyNumberFormat="1" applyFont="1" applyBorder="1" applyAlignment="1"/>
    <xf numFmtId="4" fontId="31" fillId="0" borderId="1" xfId="0" applyNumberFormat="1" applyFont="1" applyFill="1" applyBorder="1" applyAlignment="1"/>
    <xf numFmtId="0" fontId="35" fillId="0" borderId="0" xfId="0" applyFont="1"/>
    <xf numFmtId="0" fontId="31" fillId="0" borderId="0" xfId="0" applyFont="1"/>
    <xf numFmtId="2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5" fillId="0" borderId="0" xfId="0" applyFont="1"/>
    <xf numFmtId="175" fontId="40" fillId="0" borderId="1" xfId="3" applyNumberFormat="1" applyFont="1" applyFill="1" applyBorder="1" applyAlignment="1">
      <alignment vertical="center" wrapText="1"/>
    </xf>
    <xf numFmtId="175" fontId="41" fillId="0" borderId="1" xfId="3" applyNumberFormat="1" applyFont="1" applyFill="1" applyBorder="1" applyAlignment="1">
      <alignment vertical="center" wrapText="1"/>
    </xf>
    <xf numFmtId="173" fontId="39" fillId="0" borderId="1" xfId="3" applyFont="1" applyFill="1" applyBorder="1" applyAlignment="1">
      <alignment vertical="center" wrapText="1"/>
    </xf>
    <xf numFmtId="0" fontId="30" fillId="0" borderId="1" xfId="0" applyFont="1" applyBorder="1" applyAlignment="1">
      <alignment wrapText="1"/>
    </xf>
    <xf numFmtId="168" fontId="6" fillId="0" borderId="1" xfId="1" applyNumberFormat="1" applyFont="1" applyFill="1" applyBorder="1"/>
    <xf numFmtId="168" fontId="7" fillId="0" borderId="1" xfId="1" applyNumberFormat="1" applyFont="1" applyFill="1" applyBorder="1"/>
    <xf numFmtId="168" fontId="6" fillId="0" borderId="1" xfId="0" applyNumberFormat="1" applyFont="1" applyBorder="1"/>
    <xf numFmtId="168" fontId="0" fillId="0" borderId="1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8" fontId="34" fillId="2" borderId="1" xfId="1" applyNumberFormat="1" applyFont="1" applyFill="1" applyBorder="1" applyAlignment="1">
      <alignment horizontal="center" vertical="center"/>
    </xf>
    <xf numFmtId="167" fontId="34" fillId="2" borderId="1" xfId="1" applyNumberFormat="1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65" fontId="34" fillId="0" borderId="1" xfId="1" applyNumberFormat="1" applyFont="1" applyFill="1" applyBorder="1" applyAlignment="1">
      <alignment horizontal="center" vertical="center"/>
    </xf>
    <xf numFmtId="165" fontId="34" fillId="0" borderId="1" xfId="1" applyNumberFormat="1" applyFont="1" applyFill="1" applyBorder="1" applyAlignment="1">
      <alignment horizontal="center" vertical="center" wrapText="1"/>
    </xf>
    <xf numFmtId="165" fontId="34" fillId="2" borderId="1" xfId="1" applyNumberFormat="1" applyFont="1" applyFill="1" applyBorder="1" applyAlignment="1">
      <alignment horizontal="center" vertical="center" wrapText="1"/>
    </xf>
    <xf numFmtId="165" fontId="34" fillId="0" borderId="1" xfId="1" quotePrefix="1" applyNumberFormat="1" applyFont="1" applyFill="1" applyBorder="1" applyAlignment="1">
      <alignment horizontal="center" vertical="center"/>
    </xf>
    <xf numFmtId="165" fontId="34" fillId="2" borderId="1" xfId="1" applyNumberFormat="1" applyFont="1" applyFill="1" applyBorder="1" applyAlignment="1">
      <alignment horizontal="center" vertical="center"/>
    </xf>
    <xf numFmtId="43" fontId="34" fillId="2" borderId="1" xfId="1" applyFont="1" applyFill="1" applyBorder="1" applyAlignment="1">
      <alignment horizontal="center" vertical="center" wrapText="1"/>
    </xf>
    <xf numFmtId="168" fontId="34" fillId="2" borderId="1" xfId="1" applyNumberFormat="1" applyFont="1" applyFill="1" applyBorder="1" applyAlignment="1">
      <alignment horizontal="center" vertical="center" wrapText="1"/>
    </xf>
    <xf numFmtId="2" fontId="34" fillId="2" borderId="1" xfId="1" applyNumberFormat="1" applyFont="1" applyFill="1" applyBorder="1" applyAlignment="1">
      <alignment horizontal="center" vertical="center" wrapText="1"/>
    </xf>
    <xf numFmtId="43" fontId="34" fillId="2" borderId="1" xfId="1" applyNumberFormat="1" applyFont="1" applyFill="1" applyBorder="1" applyAlignment="1">
      <alignment horizontal="center" vertical="center" wrapText="1"/>
    </xf>
    <xf numFmtId="43" fontId="34" fillId="2" borderId="1" xfId="1" applyNumberFormat="1" applyFont="1" applyFill="1" applyBorder="1" applyAlignment="1">
      <alignment horizontal="center" vertical="center"/>
    </xf>
    <xf numFmtId="167" fontId="34" fillId="2" borderId="1" xfId="1" applyNumberFormat="1" applyFont="1" applyFill="1" applyBorder="1" applyAlignment="1">
      <alignment horizontal="center" vertical="center" wrapText="1"/>
    </xf>
    <xf numFmtId="0" fontId="34" fillId="0" borderId="1" xfId="0" quotePrefix="1" applyFont="1" applyBorder="1" applyAlignment="1">
      <alignment horizontal="center" vertical="center"/>
    </xf>
    <xf numFmtId="4" fontId="34" fillId="0" borderId="1" xfId="0" applyNumberFormat="1" applyFont="1" applyBorder="1" applyAlignment="1">
      <alignment horizontal="center" vertical="center"/>
    </xf>
    <xf numFmtId="168" fontId="10" fillId="0" borderId="1" xfId="1" applyNumberFormat="1" applyFont="1" applyFill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43" fillId="0" borderId="1" xfId="0" applyFont="1" applyBorder="1" applyAlignment="1">
      <alignment horizontal="right" vertical="center"/>
    </xf>
    <xf numFmtId="0" fontId="16" fillId="0" borderId="8" xfId="0" quotePrefix="1" applyFont="1" applyBorder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43" fillId="0" borderId="2" xfId="0" applyFont="1" applyBorder="1" applyAlignment="1">
      <alignment horizontal="right" vertical="center"/>
    </xf>
    <xf numFmtId="39" fontId="10" fillId="0" borderId="1" xfId="1" applyNumberFormat="1" applyFont="1" applyFill="1" applyBorder="1" applyAlignment="1">
      <alignment horizontal="right" vertical="center"/>
    </xf>
    <xf numFmtId="168" fontId="10" fillId="2" borderId="1" xfId="1" applyNumberFormat="1" applyFont="1" applyFill="1" applyBorder="1" applyAlignment="1">
      <alignment horizontal="right" vertical="center" wrapText="1"/>
    </xf>
    <xf numFmtId="168" fontId="10" fillId="0" borderId="1" xfId="1" applyNumberFormat="1" applyFont="1" applyFill="1" applyBorder="1" applyAlignment="1">
      <alignment horizontal="right" vertical="center" wrapText="1"/>
    </xf>
    <xf numFmtId="43" fontId="10" fillId="2" borderId="1" xfId="1" applyNumberFormat="1" applyFont="1" applyFill="1" applyBorder="1" applyAlignment="1">
      <alignment horizontal="right" vertical="center" wrapText="1"/>
    </xf>
    <xf numFmtId="43" fontId="10" fillId="0" borderId="1" xfId="1" applyNumberFormat="1" applyFont="1" applyFill="1" applyBorder="1" applyAlignment="1">
      <alignment horizontal="right" vertical="center"/>
    </xf>
    <xf numFmtId="167" fontId="10" fillId="2" borderId="1" xfId="1" applyNumberFormat="1" applyFont="1" applyFill="1" applyBorder="1" applyAlignment="1">
      <alignment horizontal="right" vertical="center" wrapText="1"/>
    </xf>
    <xf numFmtId="39" fontId="24" fillId="0" borderId="1" xfId="0" applyNumberFormat="1" applyFont="1" applyBorder="1" applyAlignment="1">
      <alignment horizontal="center" vertical="center"/>
    </xf>
    <xf numFmtId="43" fontId="10" fillId="0" borderId="1" xfId="1" applyNumberFormat="1" applyFont="1" applyBorder="1"/>
    <xf numFmtId="168" fontId="10" fillId="0" borderId="1" xfId="2" applyNumberFormat="1" applyBorder="1" applyAlignment="1">
      <alignment horizontal="left" vertical="center" wrapText="1"/>
    </xf>
    <xf numFmtId="168" fontId="23" fillId="0" borderId="1" xfId="1" applyNumberFormat="1" applyFont="1" applyBorder="1" applyAlignment="1">
      <alignment horizontal="center" vertical="center"/>
    </xf>
    <xf numFmtId="167" fontId="23" fillId="0" borderId="1" xfId="1" applyNumberFormat="1" applyFont="1" applyBorder="1" applyAlignment="1">
      <alignment horizontal="center" vertical="center"/>
    </xf>
    <xf numFmtId="168" fontId="23" fillId="0" borderId="1" xfId="1" applyNumberFormat="1" applyFont="1" applyBorder="1"/>
    <xf numFmtId="169" fontId="10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horizontal="right"/>
    </xf>
    <xf numFmtId="167" fontId="10" fillId="0" borderId="1" xfId="2" applyNumberFormat="1" applyBorder="1" applyAlignment="1">
      <alignment horizontal="left" vertical="center" wrapText="1"/>
    </xf>
    <xf numFmtId="43" fontId="10" fillId="0" borderId="1" xfId="2" applyNumberFormat="1" applyBorder="1" applyAlignment="1">
      <alignment horizontal="left" vertical="center" wrapText="1"/>
    </xf>
    <xf numFmtId="43" fontId="24" fillId="0" borderId="1" xfId="0" applyNumberFormat="1" applyFont="1" applyBorder="1" applyAlignment="1">
      <alignment horizontal="center"/>
    </xf>
    <xf numFmtId="43" fontId="10" fillId="0" borderId="1" xfId="1" applyNumberFormat="1" applyFont="1" applyBorder="1" applyAlignment="1">
      <alignment horizontal="right"/>
    </xf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2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167" fontId="9" fillId="0" borderId="1" xfId="1" applyNumberFormat="1" applyFont="1" applyFill="1" applyBorder="1" applyAlignment="1">
      <alignment horizontal="right" wrapText="1"/>
    </xf>
    <xf numFmtId="43" fontId="9" fillId="0" borderId="1" xfId="1" applyFont="1" applyFill="1" applyBorder="1" applyAlignment="1">
      <alignment horizontal="center" wrapText="1"/>
    </xf>
    <xf numFmtId="169" fontId="9" fillId="0" borderId="1" xfId="0" applyNumberFormat="1" applyFont="1" applyFill="1" applyBorder="1" applyAlignment="1">
      <alignment horizontal="right"/>
    </xf>
    <xf numFmtId="167" fontId="9" fillId="0" borderId="1" xfId="1" applyNumberFormat="1" applyFont="1" applyFill="1" applyBorder="1" applyAlignment="1">
      <alignment horizontal="right"/>
    </xf>
    <xf numFmtId="43" fontId="9" fillId="0" borderId="1" xfId="1" applyNumberFormat="1" applyFont="1" applyFill="1" applyBorder="1" applyAlignment="1">
      <alignment horizontal="right"/>
    </xf>
    <xf numFmtId="167" fontId="9" fillId="0" borderId="1" xfId="1" applyNumberFormat="1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168" fontId="9" fillId="0" borderId="1" xfId="1" applyNumberFormat="1" applyFont="1" applyFill="1" applyBorder="1" applyAlignment="1">
      <alignment horizontal="right"/>
    </xf>
    <xf numFmtId="168" fontId="9" fillId="0" borderId="1" xfId="0" applyNumberFormat="1" applyFont="1" applyFill="1" applyBorder="1"/>
    <xf numFmtId="1" fontId="9" fillId="0" borderId="1" xfId="1" applyNumberFormat="1" applyFont="1" applyFill="1" applyBorder="1" applyAlignment="1">
      <alignment horizontal="right"/>
    </xf>
    <xf numFmtId="168" fontId="9" fillId="0" borderId="1" xfId="1" applyNumberFormat="1" applyFont="1" applyFill="1" applyBorder="1" applyAlignment="1">
      <alignment horizontal="right" vertical="center"/>
    </xf>
    <xf numFmtId="167" fontId="9" fillId="0" borderId="1" xfId="1" applyNumberFormat="1" applyFont="1" applyFill="1" applyBorder="1" applyAlignment="1">
      <alignment horizontal="right" vertical="center"/>
    </xf>
    <xf numFmtId="43" fontId="24" fillId="0" borderId="1" xfId="1" applyFont="1" applyFill="1" applyBorder="1"/>
    <xf numFmtId="0" fontId="9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/>
    <xf numFmtId="43" fontId="24" fillId="0" borderId="1" xfId="1" applyFont="1" applyFill="1" applyBorder="1" applyAlignment="1">
      <alignment horizontal="right"/>
    </xf>
    <xf numFmtId="167" fontId="9" fillId="0" borderId="1" xfId="0" applyNumberFormat="1" applyFont="1" applyFill="1" applyBorder="1"/>
    <xf numFmtId="43" fontId="24" fillId="0" borderId="1" xfId="0" applyNumberFormat="1" applyFont="1" applyFill="1" applyBorder="1"/>
    <xf numFmtId="0" fontId="10" fillId="0" borderId="1" xfId="2" applyFont="1" applyFill="1" applyBorder="1" applyAlignment="1">
      <alignment horizontal="left" vertical="center" wrapText="1"/>
    </xf>
    <xf numFmtId="0" fontId="10" fillId="0" borderId="1" xfId="1" quotePrefix="1" applyNumberFormat="1" applyFont="1" applyFill="1" applyBorder="1" applyAlignment="1">
      <alignment horizontal="center" vertical="center"/>
    </xf>
    <xf numFmtId="0" fontId="10" fillId="0" borderId="1" xfId="1" quotePrefix="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right"/>
    </xf>
    <xf numFmtId="0" fontId="10" fillId="0" borderId="1" xfId="2" applyFill="1" applyBorder="1" applyAlignment="1">
      <alignment horizontal="left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0" fontId="10" fillId="0" borderId="2" xfId="2" applyFill="1" applyBorder="1" applyAlignment="1">
      <alignment horizontal="left" vertical="center" wrapText="1"/>
    </xf>
    <xf numFmtId="4" fontId="4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" fontId="46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horizontal="left" vertical="center" wrapText="1"/>
    </xf>
    <xf numFmtId="4" fontId="50" fillId="0" borderId="1" xfId="0" applyNumberFormat="1" applyFont="1" applyFill="1" applyBorder="1" applyAlignment="1">
      <alignment horizontal="center"/>
    </xf>
    <xf numFmtId="4" fontId="51" fillId="0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5" fontId="14" fillId="0" borderId="1" xfId="0" applyNumberFormat="1" applyFont="1" applyBorder="1"/>
    <xf numFmtId="43" fontId="0" fillId="0" borderId="0" xfId="0" applyNumberFormat="1"/>
    <xf numFmtId="164" fontId="34" fillId="0" borderId="1" xfId="4" applyFont="1" applyFill="1" applyBorder="1" applyAlignment="1">
      <alignment horizontal="right" vertical="center" wrapText="1"/>
    </xf>
    <xf numFmtId="173" fontId="34" fillId="0" borderId="1" xfId="3" applyFont="1" applyFill="1" applyBorder="1" applyAlignment="1">
      <alignment vertical="center" wrapText="1"/>
    </xf>
    <xf numFmtId="164" fontId="40" fillId="0" borderId="1" xfId="4" applyFont="1" applyFill="1" applyBorder="1" applyAlignment="1">
      <alignment horizontal="right" vertical="center" wrapText="1"/>
    </xf>
    <xf numFmtId="4" fontId="31" fillId="0" borderId="1" xfId="0" applyNumberFormat="1" applyFont="1" applyBorder="1"/>
    <xf numFmtId="3" fontId="31" fillId="0" borderId="1" xfId="0" applyNumberFormat="1" applyFont="1" applyFill="1" applyBorder="1"/>
    <xf numFmtId="4" fontId="31" fillId="0" borderId="1" xfId="0" applyNumberFormat="1" applyFont="1" applyFill="1" applyBorder="1"/>
    <xf numFmtId="164" fontId="34" fillId="0" borderId="1" xfId="4" applyNumberFormat="1" applyFont="1" applyFill="1" applyBorder="1" applyAlignment="1">
      <alignment horizontal="right" vertical="center" wrapText="1"/>
    </xf>
    <xf numFmtId="3" fontId="34" fillId="0" borderId="1" xfId="3" applyNumberFormat="1" applyFont="1" applyFill="1" applyBorder="1" applyAlignment="1">
      <alignment vertical="center" wrapText="1"/>
    </xf>
    <xf numFmtId="173" fontId="40" fillId="0" borderId="1" xfId="3" applyFont="1" applyFill="1" applyBorder="1" applyAlignment="1">
      <alignment vertical="center" wrapText="1"/>
    </xf>
    <xf numFmtId="168" fontId="40" fillId="0" borderId="1" xfId="3" applyNumberFormat="1" applyFont="1" applyFill="1" applyBorder="1" applyAlignment="1">
      <alignment vertical="center"/>
    </xf>
    <xf numFmtId="0" fontId="40" fillId="0" borderId="1" xfId="6" applyFont="1" applyFill="1" applyBorder="1" applyAlignment="1">
      <alignment vertical="center" wrapText="1"/>
    </xf>
    <xf numFmtId="0" fontId="0" fillId="0" borderId="0" xfId="0" applyFont="1"/>
    <xf numFmtId="0" fontId="0" fillId="0" borderId="1" xfId="0" applyFont="1" applyFill="1" applyBorder="1"/>
    <xf numFmtId="0" fontId="0" fillId="0" borderId="1" xfId="0" applyFont="1" applyBorder="1"/>
    <xf numFmtId="177" fontId="40" fillId="0" borderId="1" xfId="4" applyNumberFormat="1" applyFont="1" applyFill="1" applyBorder="1" applyAlignment="1">
      <alignment horizontal="right" vertical="center" wrapText="1"/>
    </xf>
    <xf numFmtId="176" fontId="40" fillId="0" borderId="1" xfId="4" applyNumberFormat="1" applyFont="1" applyFill="1" applyBorder="1" applyAlignment="1">
      <alignment horizontal="right" wrapText="1"/>
    </xf>
    <xf numFmtId="176" fontId="40" fillId="0" borderId="1" xfId="3" applyNumberFormat="1" applyFont="1" applyFill="1" applyBorder="1" applyAlignment="1">
      <alignment horizontal="right" wrapText="1"/>
    </xf>
    <xf numFmtId="4" fontId="40" fillId="0" borderId="1" xfId="0" applyNumberFormat="1" applyFont="1" applyFill="1" applyBorder="1"/>
    <xf numFmtId="168" fontId="10" fillId="3" borderId="1" xfId="2" applyNumberFormat="1" applyFill="1" applyBorder="1" applyAlignment="1">
      <alignment horizontal="left" vertical="center" wrapText="1"/>
    </xf>
    <xf numFmtId="0" fontId="25" fillId="3" borderId="1" xfId="0" applyFont="1" applyFill="1" applyBorder="1"/>
    <xf numFmtId="0" fontId="9" fillId="3" borderId="0" xfId="0" applyFont="1" applyFill="1"/>
    <xf numFmtId="168" fontId="10" fillId="3" borderId="1" xfId="1" applyNumberFormat="1" applyFont="1" applyFill="1" applyBorder="1"/>
    <xf numFmtId="0" fontId="23" fillId="3" borderId="0" xfId="0" applyFont="1" applyFill="1"/>
    <xf numFmtId="3" fontId="23" fillId="3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Fill="1" applyBorder="1" applyAlignment="1">
      <alignment horizontal="center" vertical="center"/>
    </xf>
    <xf numFmtId="0" fontId="16" fillId="0" borderId="10" xfId="0" quotePrefix="1" applyFont="1" applyBorder="1" applyAlignment="1">
      <alignment horizontal="center" vertical="center" wrapText="1"/>
    </xf>
    <xf numFmtId="0" fontId="16" fillId="0" borderId="10" xfId="0" quotePrefix="1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11" fillId="0" borderId="1" xfId="0" applyFont="1" applyBorder="1"/>
    <xf numFmtId="0" fontId="10" fillId="0" borderId="1" xfId="0" applyFont="1" applyFill="1" applyBorder="1" applyAlignment="1">
      <alignment horizontal="right"/>
    </xf>
    <xf numFmtId="0" fontId="34" fillId="0" borderId="1" xfId="0" applyFont="1" applyBorder="1"/>
    <xf numFmtId="0" fontId="16" fillId="3" borderId="10" xfId="0" quotePrefix="1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71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9" fontId="10" fillId="3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/>
    <xf numFmtId="0" fontId="10" fillId="3" borderId="1" xfId="2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 vertical="center"/>
    </xf>
    <xf numFmtId="3" fontId="10" fillId="3" borderId="1" xfId="0" quotePrefix="1" applyNumberFormat="1" applyFont="1" applyFill="1" applyBorder="1" applyAlignment="1">
      <alignment horizontal="center" vertical="top" wrapText="1"/>
    </xf>
    <xf numFmtId="174" fontId="10" fillId="3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quotePrefix="1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/>
    <xf numFmtId="0" fontId="24" fillId="0" borderId="1" xfId="0" applyFont="1" applyFill="1" applyBorder="1" applyAlignment="1">
      <alignment horizontal="right" vertical="center" wrapText="1"/>
    </xf>
    <xf numFmtId="4" fontId="34" fillId="0" borderId="1" xfId="0" applyNumberFormat="1" applyFont="1" applyBorder="1"/>
    <xf numFmtId="173" fontId="34" fillId="0" borderId="1" xfId="3" applyFont="1" applyFill="1" applyBorder="1" applyAlignment="1">
      <alignment wrapText="1"/>
    </xf>
    <xf numFmtId="4" fontId="34" fillId="0" borderId="1" xfId="0" applyNumberFormat="1" applyFont="1" applyFill="1" applyBorder="1"/>
    <xf numFmtId="4" fontId="40" fillId="0" borderId="1" xfId="0" applyNumberFormat="1" applyFont="1" applyBorder="1" applyAlignment="1"/>
    <xf numFmtId="0" fontId="40" fillId="0" borderId="1" xfId="0" quotePrefix="1" applyFont="1" applyFill="1" applyBorder="1" applyAlignment="1">
      <alignment horizontal="justify" vertical="center" wrapText="1"/>
    </xf>
    <xf numFmtId="4" fontId="34" fillId="0" borderId="1" xfId="0" quotePrefix="1" applyNumberFormat="1" applyFont="1" applyFill="1" applyBorder="1" applyAlignment="1">
      <alignment horizontal="center"/>
    </xf>
    <xf numFmtId="175" fontId="34" fillId="0" borderId="1" xfId="3" applyNumberFormat="1" applyFont="1" applyFill="1" applyBorder="1" applyAlignment="1">
      <alignment horizontal="center" wrapText="1"/>
    </xf>
    <xf numFmtId="4" fontId="34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6" fillId="0" borderId="1" xfId="0" applyFont="1" applyBorder="1"/>
    <xf numFmtId="0" fontId="10" fillId="3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9" fillId="3" borderId="1" xfId="0" applyFont="1" applyFill="1" applyBorder="1"/>
    <xf numFmtId="0" fontId="10" fillId="3" borderId="1" xfId="0" applyFont="1" applyFill="1" applyBorder="1"/>
    <xf numFmtId="168" fontId="10" fillId="3" borderId="1" xfId="2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right"/>
    </xf>
    <xf numFmtId="168" fontId="10" fillId="3" borderId="1" xfId="1" applyNumberFormat="1" applyFont="1" applyFill="1" applyBorder="1" applyAlignment="1">
      <alignment horizontal="right"/>
    </xf>
    <xf numFmtId="168" fontId="23" fillId="3" borderId="1" xfId="1" applyNumberFormat="1" applyFont="1" applyFill="1" applyBorder="1"/>
    <xf numFmtId="169" fontId="10" fillId="3" borderId="1" xfId="0" applyNumberFormat="1" applyFont="1" applyFill="1" applyBorder="1" applyAlignment="1">
      <alignment vertical="center" wrapText="1"/>
    </xf>
    <xf numFmtId="168" fontId="23" fillId="3" borderId="1" xfId="1" applyNumberFormat="1" applyFont="1" applyFill="1" applyBorder="1" applyAlignment="1">
      <alignment horizontal="left" vertical="center"/>
    </xf>
    <xf numFmtId="168" fontId="23" fillId="3" borderId="1" xfId="1" applyNumberFormat="1" applyFont="1" applyFill="1" applyBorder="1" applyAlignment="1">
      <alignment horizontal="center" vertical="center"/>
    </xf>
    <xf numFmtId="167" fontId="2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33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right"/>
    </xf>
    <xf numFmtId="0" fontId="57" fillId="0" borderId="3" xfId="0" applyFont="1" applyBorder="1" applyAlignme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5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7" fillId="0" borderId="3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57" fillId="0" borderId="3" xfId="0" applyFont="1" applyBorder="1" applyAlignment="1">
      <alignment horizontal="center" vertical="top"/>
    </xf>
    <xf numFmtId="0" fontId="39" fillId="0" borderId="0" xfId="0" applyFont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/>
    </xf>
    <xf numFmtId="0" fontId="24" fillId="0" borderId="0" xfId="0" applyFont="1" applyAlignment="1"/>
    <xf numFmtId="4" fontId="47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49" fillId="0" borderId="1" xfId="1" applyNumberFormat="1" applyFont="1" applyFill="1" applyBorder="1" applyAlignment="1">
      <alignment horizontal="center" vertical="center" wrapText="1"/>
    </xf>
  </cellXfs>
  <cellStyles count="10">
    <cellStyle name="Comma" xfId="1" builtinId="3"/>
    <cellStyle name="Comma 10" xfId="4"/>
    <cellStyle name="Comma 2" xfId="3"/>
    <cellStyle name="Normal" xfId="0" builtinId="0"/>
    <cellStyle name="Normal 100" xfId="9"/>
    <cellStyle name="Normal 11 2" xfId="6"/>
    <cellStyle name="Normal 16 2" xfId="8"/>
    <cellStyle name="Normal 18 2" xfId="5"/>
    <cellStyle name="Normal 5 4" xfId="7"/>
    <cellStyle name="Normal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46" workbookViewId="0">
      <selection activeCell="G56" sqref="G56"/>
    </sheetView>
  </sheetViews>
  <sheetFormatPr defaultRowHeight="15"/>
  <cols>
    <col min="1" max="1" width="7.85546875" style="1" customWidth="1"/>
    <col min="2" max="2" width="33.42578125" style="16" customWidth="1"/>
    <col min="3" max="3" width="8.42578125" customWidth="1"/>
    <col min="4" max="4" width="10.42578125" style="150" customWidth="1"/>
    <col min="5" max="5" width="10.85546875" customWidth="1"/>
    <col min="6" max="6" width="10.42578125" customWidth="1"/>
    <col min="7" max="7" width="20" customWidth="1"/>
    <col min="8" max="8" width="18.85546875" customWidth="1"/>
    <col min="9" max="9" width="24.85546875" customWidth="1"/>
    <col min="10" max="10" width="14.42578125" customWidth="1"/>
  </cols>
  <sheetData>
    <row r="1" spans="1:10">
      <c r="H1" s="451" t="s">
        <v>30</v>
      </c>
    </row>
    <row r="2" spans="1:10" s="181" customFormat="1" ht="21.75" customHeight="1">
      <c r="A2" s="470" t="s">
        <v>321</v>
      </c>
      <c r="B2" s="470"/>
      <c r="C2" s="470"/>
      <c r="D2" s="470"/>
      <c r="E2" s="470"/>
      <c r="F2" s="470"/>
      <c r="G2" s="470"/>
      <c r="H2" s="470"/>
      <c r="I2" s="464"/>
    </row>
    <row r="3" spans="1:10">
      <c r="A3" s="469" t="s">
        <v>600</v>
      </c>
      <c r="B3" s="469"/>
      <c r="C3" s="469"/>
      <c r="D3" s="469"/>
      <c r="E3" s="469"/>
      <c r="F3" s="469"/>
      <c r="G3" s="469"/>
      <c r="H3" s="469"/>
      <c r="I3" s="191"/>
    </row>
    <row r="4" spans="1:10">
      <c r="A4" s="17"/>
      <c r="B4" s="18"/>
      <c r="C4" s="19"/>
      <c r="D4" s="160"/>
      <c r="E4" s="19"/>
      <c r="F4" s="19"/>
      <c r="G4" s="19"/>
      <c r="I4" s="19"/>
    </row>
    <row r="5" spans="1:10" ht="27" customHeight="1">
      <c r="A5" s="475" t="s">
        <v>2</v>
      </c>
      <c r="B5" s="472" t="s">
        <v>0</v>
      </c>
      <c r="C5" s="475" t="s">
        <v>1</v>
      </c>
      <c r="D5" s="476" t="s">
        <v>288</v>
      </c>
      <c r="E5" s="472" t="s">
        <v>7</v>
      </c>
      <c r="F5" s="472"/>
      <c r="G5" s="473" t="s">
        <v>6</v>
      </c>
      <c r="H5" s="474"/>
      <c r="I5" s="19"/>
    </row>
    <row r="6" spans="1:10" ht="53.25" customHeight="1">
      <c r="A6" s="475"/>
      <c r="B6" s="472"/>
      <c r="C6" s="475"/>
      <c r="D6" s="476"/>
      <c r="E6" s="21" t="s">
        <v>4</v>
      </c>
      <c r="F6" s="21" t="s">
        <v>5</v>
      </c>
      <c r="G6" s="189" t="s">
        <v>318</v>
      </c>
      <c r="H6" s="187" t="s">
        <v>315</v>
      </c>
      <c r="I6" s="19"/>
    </row>
    <row r="7" spans="1:10">
      <c r="A7" s="14" t="s">
        <v>8</v>
      </c>
      <c r="B7" s="11" t="s">
        <v>10</v>
      </c>
      <c r="C7" s="10" t="s">
        <v>11</v>
      </c>
      <c r="D7" s="161">
        <v>1</v>
      </c>
      <c r="E7" s="10">
        <v>2</v>
      </c>
      <c r="F7" s="10">
        <v>3</v>
      </c>
      <c r="G7" s="14" t="s">
        <v>316</v>
      </c>
      <c r="H7" s="14" t="s">
        <v>317</v>
      </c>
      <c r="I7" s="19"/>
    </row>
    <row r="8" spans="1:10">
      <c r="A8" s="20" t="s">
        <v>8</v>
      </c>
      <c r="B8" s="15" t="s">
        <v>9</v>
      </c>
      <c r="C8" s="10"/>
      <c r="D8" s="161"/>
      <c r="E8" s="10"/>
      <c r="F8" s="10"/>
      <c r="G8" s="10"/>
      <c r="H8" s="10"/>
      <c r="I8" s="19"/>
    </row>
    <row r="9" spans="1:10" ht="21" customHeight="1">
      <c r="A9" s="20" t="s">
        <v>29</v>
      </c>
      <c r="B9" s="15" t="s">
        <v>31</v>
      </c>
      <c r="C9" s="10"/>
      <c r="D9" s="162"/>
      <c r="E9" s="157"/>
      <c r="F9" s="157"/>
      <c r="G9" s="157"/>
      <c r="H9" s="157"/>
      <c r="I9" s="19"/>
    </row>
    <row r="10" spans="1:10">
      <c r="A10" s="14">
        <v>1</v>
      </c>
      <c r="B10" s="11" t="s">
        <v>12</v>
      </c>
      <c r="C10" s="14" t="s">
        <v>32</v>
      </c>
      <c r="D10" s="243">
        <f>D13+D26</f>
        <v>2047.83</v>
      </c>
      <c r="E10" s="243">
        <f>E13+E26</f>
        <v>2124.89</v>
      </c>
      <c r="F10" s="243">
        <f>F13+F26</f>
        <v>2124.89</v>
      </c>
      <c r="G10" s="157">
        <f>(E10/D10)*100</f>
        <v>103.76300767153523</v>
      </c>
      <c r="H10" s="157">
        <f>(F10/D10)*100</f>
        <v>103.76300767153523</v>
      </c>
      <c r="I10" s="19"/>
      <c r="J10" s="158"/>
    </row>
    <row r="11" spans="1:10" ht="19.5" customHeight="1">
      <c r="A11" s="14"/>
      <c r="B11" s="11" t="s">
        <v>273</v>
      </c>
      <c r="C11" s="260" t="s">
        <v>33</v>
      </c>
      <c r="D11" s="242">
        <f>D14+D28</f>
        <v>9764.2099999999991</v>
      </c>
      <c r="E11" s="242">
        <f>E14+E28</f>
        <v>10286.67</v>
      </c>
      <c r="F11" s="242">
        <f>F14+F28</f>
        <v>10286.779999999999</v>
      </c>
      <c r="G11" s="157">
        <f t="shared" ref="G11:G15" si="0">(E11/D11)*100</f>
        <v>105.35076570454753</v>
      </c>
      <c r="H11" s="157">
        <f t="shared" ref="H11:H31" si="1">(F11/D11)*100</f>
        <v>105.35189226778203</v>
      </c>
      <c r="I11" s="19"/>
    </row>
    <row r="12" spans="1:10">
      <c r="A12" s="14"/>
      <c r="B12" s="204" t="s">
        <v>392</v>
      </c>
      <c r="C12" s="205"/>
      <c r="D12" s="162"/>
      <c r="E12" s="157"/>
      <c r="F12" s="157"/>
      <c r="G12" s="157"/>
      <c r="H12" s="157"/>
      <c r="I12" s="19"/>
    </row>
    <row r="13" spans="1:10">
      <c r="A13" s="14"/>
      <c r="B13" s="240" t="s">
        <v>453</v>
      </c>
      <c r="C13" s="205" t="s">
        <v>32</v>
      </c>
      <c r="D13" s="162">
        <f>D17+D20+D23</f>
        <v>1255.02</v>
      </c>
      <c r="E13" s="162">
        <f>E17+E20+E23</f>
        <v>1255.02</v>
      </c>
      <c r="F13" s="162">
        <f>F17+F20+F23</f>
        <v>1255.02</v>
      </c>
      <c r="G13" s="157">
        <f t="shared" si="0"/>
        <v>100</v>
      </c>
      <c r="H13" s="157">
        <f t="shared" si="1"/>
        <v>100</v>
      </c>
      <c r="I13" s="19"/>
    </row>
    <row r="14" spans="1:10">
      <c r="A14" s="14"/>
      <c r="B14" s="240" t="s">
        <v>454</v>
      </c>
      <c r="C14" s="205" t="s">
        <v>33</v>
      </c>
      <c r="D14" s="162">
        <f>D19+D22+D25</f>
        <v>5383.65</v>
      </c>
      <c r="E14" s="162">
        <f>E19+E22+E25</f>
        <v>5478.97</v>
      </c>
      <c r="F14" s="162">
        <f>F19+F22+F25</f>
        <v>5479.08</v>
      </c>
      <c r="G14" s="157">
        <f t="shared" si="0"/>
        <v>101.77054600503376</v>
      </c>
      <c r="H14" s="157">
        <f t="shared" si="1"/>
        <v>101.7725892284974</v>
      </c>
      <c r="I14" s="19"/>
    </row>
    <row r="15" spans="1:10">
      <c r="A15" s="14"/>
      <c r="B15" s="240" t="s">
        <v>455</v>
      </c>
      <c r="C15" s="205" t="s">
        <v>33</v>
      </c>
      <c r="D15" s="162">
        <f>D19+D22</f>
        <v>4708.16</v>
      </c>
      <c r="E15" s="162">
        <f>E19+E22</f>
        <v>4824.21</v>
      </c>
      <c r="F15" s="157">
        <v>4870.16</v>
      </c>
      <c r="G15" s="157">
        <f t="shared" si="0"/>
        <v>102.46486950316047</v>
      </c>
      <c r="H15" s="157">
        <f t="shared" si="1"/>
        <v>103.44083463603614</v>
      </c>
      <c r="I15" s="19"/>
    </row>
    <row r="16" spans="1:10">
      <c r="A16" s="14"/>
      <c r="B16" s="11" t="s">
        <v>13</v>
      </c>
      <c r="C16" s="14" t="s">
        <v>32</v>
      </c>
      <c r="D16" s="162"/>
      <c r="E16" s="157"/>
      <c r="F16" s="157"/>
      <c r="G16" s="157"/>
      <c r="H16" s="157"/>
      <c r="I16" s="19"/>
    </row>
    <row r="17" spans="1:10">
      <c r="A17" s="14"/>
      <c r="B17" s="167" t="s">
        <v>603</v>
      </c>
      <c r="C17" s="14" t="s">
        <v>32</v>
      </c>
      <c r="D17" s="162">
        <v>247.8</v>
      </c>
      <c r="E17" s="382">
        <v>247.8</v>
      </c>
      <c r="F17" s="382">
        <v>247.8</v>
      </c>
      <c r="G17" s="120">
        <f>(E17/D17)*100</f>
        <v>100</v>
      </c>
      <c r="H17" s="157">
        <f t="shared" si="1"/>
        <v>100</v>
      </c>
      <c r="I17" s="19"/>
    </row>
    <row r="18" spans="1:10">
      <c r="A18" s="14"/>
      <c r="B18" s="166" t="s">
        <v>459</v>
      </c>
      <c r="C18" s="14" t="s">
        <v>34</v>
      </c>
      <c r="D18" s="162">
        <v>57.1</v>
      </c>
      <c r="E18" s="157">
        <f>E19/E17*10</f>
        <v>57.465698143664241</v>
      </c>
      <c r="F18" s="157">
        <v>56.51</v>
      </c>
      <c r="G18" s="157">
        <f t="shared" ref="G18:G31" si="2">(E18/D18)*100</f>
        <v>100.64045209048027</v>
      </c>
      <c r="H18" s="157">
        <f t="shared" si="1"/>
        <v>98.96672504378283</v>
      </c>
      <c r="I18" s="19"/>
    </row>
    <row r="19" spans="1:10">
      <c r="A19" s="14"/>
      <c r="B19" s="166" t="s">
        <v>460</v>
      </c>
      <c r="C19" s="14" t="s">
        <v>33</v>
      </c>
      <c r="D19" s="162">
        <v>1416.59</v>
      </c>
      <c r="E19" s="120">
        <v>1424</v>
      </c>
      <c r="F19" s="157">
        <v>1424.11</v>
      </c>
      <c r="G19" s="157">
        <f t="shared" si="2"/>
        <v>100.5230871317742</v>
      </c>
      <c r="H19" s="157">
        <f t="shared" si="1"/>
        <v>100.53085225788689</v>
      </c>
      <c r="I19" s="19"/>
    </row>
    <row r="20" spans="1:10">
      <c r="A20" s="14"/>
      <c r="B20" s="11" t="s">
        <v>588</v>
      </c>
      <c r="C20" s="14" t="s">
        <v>32</v>
      </c>
      <c r="D20" s="162">
        <v>589.22</v>
      </c>
      <c r="E20" s="376">
        <v>589.22</v>
      </c>
      <c r="F20" s="162">
        <v>589.22</v>
      </c>
      <c r="G20" s="120">
        <f t="shared" si="2"/>
        <v>100</v>
      </c>
      <c r="H20" s="157">
        <f t="shared" si="1"/>
        <v>100</v>
      </c>
      <c r="I20" s="19"/>
    </row>
    <row r="21" spans="1:10">
      <c r="A21" s="14"/>
      <c r="B21" s="166" t="s">
        <v>459</v>
      </c>
      <c r="C21" s="14" t="s">
        <v>34</v>
      </c>
      <c r="D21" s="162">
        <v>56.55</v>
      </c>
      <c r="E21" s="376">
        <f t="shared" ref="E21" si="3">E22/E20*10</f>
        <v>57.706968534672953</v>
      </c>
      <c r="F21" s="157">
        <v>57.6</v>
      </c>
      <c r="G21" s="157">
        <f t="shared" si="2"/>
        <v>102.04592136989028</v>
      </c>
      <c r="H21" s="157">
        <f t="shared" si="1"/>
        <v>101.85676392572944</v>
      </c>
      <c r="I21" s="19"/>
    </row>
    <row r="22" spans="1:10">
      <c r="A22" s="14"/>
      <c r="B22" s="166" t="s">
        <v>461</v>
      </c>
      <c r="C22" s="14" t="s">
        <v>33</v>
      </c>
      <c r="D22" s="162">
        <v>3291.57</v>
      </c>
      <c r="E22" s="376">
        <v>3400.21</v>
      </c>
      <c r="F22" s="157">
        <v>3400.21</v>
      </c>
      <c r="G22" s="157">
        <f t="shared" si="2"/>
        <v>103.30055262382389</v>
      </c>
      <c r="H22" s="157">
        <f t="shared" si="1"/>
        <v>103.30055262382389</v>
      </c>
      <c r="I22" s="19"/>
    </row>
    <row r="23" spans="1:10">
      <c r="A23" s="14"/>
      <c r="B23" s="11" t="s">
        <v>587</v>
      </c>
      <c r="C23" s="14" t="s">
        <v>32</v>
      </c>
      <c r="D23" s="163">
        <v>418</v>
      </c>
      <c r="E23" s="383">
        <v>418</v>
      </c>
      <c r="F23" s="120">
        <v>418</v>
      </c>
      <c r="G23" s="157">
        <f t="shared" si="2"/>
        <v>100</v>
      </c>
      <c r="H23" s="157">
        <f t="shared" si="1"/>
        <v>100</v>
      </c>
      <c r="I23" s="19"/>
    </row>
    <row r="24" spans="1:10">
      <c r="A24" s="14"/>
      <c r="B24" s="166" t="s">
        <v>456</v>
      </c>
      <c r="C24" s="14" t="s">
        <v>34</v>
      </c>
      <c r="D24" s="162">
        <v>16.16</v>
      </c>
      <c r="E24" s="376">
        <f t="shared" ref="E24" si="4">E25/E23*10</f>
        <v>15.664114832535885</v>
      </c>
      <c r="F24" s="157">
        <v>15.9</v>
      </c>
      <c r="G24" s="157">
        <f t="shared" si="2"/>
        <v>96.931403666682456</v>
      </c>
      <c r="H24" s="157">
        <f t="shared" si="1"/>
        <v>98.39108910891089</v>
      </c>
      <c r="I24" s="19"/>
      <c r="J24" s="159"/>
    </row>
    <row r="25" spans="1:10">
      <c r="A25" s="14"/>
      <c r="B25" s="166" t="s">
        <v>457</v>
      </c>
      <c r="C25" s="14" t="s">
        <v>33</v>
      </c>
      <c r="D25" s="162">
        <v>675.49</v>
      </c>
      <c r="E25" s="376">
        <v>654.76</v>
      </c>
      <c r="F25" s="157">
        <v>654.76</v>
      </c>
      <c r="G25" s="157">
        <f t="shared" si="2"/>
        <v>96.931116670861144</v>
      </c>
      <c r="H25" s="157">
        <f t="shared" si="1"/>
        <v>96.931116670861144</v>
      </c>
      <c r="I25" s="19"/>
    </row>
    <row r="26" spans="1:10">
      <c r="A26" s="14"/>
      <c r="B26" s="373" t="s">
        <v>586</v>
      </c>
      <c r="C26" s="14" t="s">
        <v>32</v>
      </c>
      <c r="D26" s="162">
        <f>691.41+101.4</f>
        <v>792.81</v>
      </c>
      <c r="E26" s="376">
        <v>869.87</v>
      </c>
      <c r="F26" s="376">
        <v>869.87</v>
      </c>
      <c r="G26" s="157">
        <f t="shared" si="2"/>
        <v>109.71985721673543</v>
      </c>
      <c r="H26" s="157">
        <f t="shared" si="1"/>
        <v>109.71985721673543</v>
      </c>
      <c r="I26" s="19"/>
    </row>
    <row r="27" spans="1:10">
      <c r="A27" s="14"/>
      <c r="B27" s="166" t="s">
        <v>462</v>
      </c>
      <c r="C27" s="14" t="s">
        <v>34</v>
      </c>
      <c r="D27" s="162">
        <f>(55.13+55.5)/2</f>
        <v>55.314999999999998</v>
      </c>
      <c r="E27" s="377">
        <f t="shared" ref="E27" si="5">E28/E26*10</f>
        <v>55.269178153057354</v>
      </c>
      <c r="F27" s="157">
        <v>54.79</v>
      </c>
      <c r="G27" s="157">
        <f t="shared" si="2"/>
        <v>99.917161986906549</v>
      </c>
      <c r="H27" s="157">
        <f t="shared" si="1"/>
        <v>99.050890355238181</v>
      </c>
      <c r="I27" s="19"/>
    </row>
    <row r="28" spans="1:10">
      <c r="A28" s="14"/>
      <c r="B28" s="166" t="s">
        <v>458</v>
      </c>
      <c r="C28" s="14" t="s">
        <v>33</v>
      </c>
      <c r="D28" s="162">
        <f>3817.79+562.77</f>
        <v>4380.5599999999995</v>
      </c>
      <c r="E28" s="376">
        <v>4807.7</v>
      </c>
      <c r="F28" s="376">
        <v>4807.7</v>
      </c>
      <c r="G28" s="157">
        <f t="shared" si="2"/>
        <v>109.75080811585734</v>
      </c>
      <c r="H28" s="157">
        <f t="shared" si="1"/>
        <v>109.75080811585734</v>
      </c>
      <c r="I28" s="19"/>
    </row>
    <row r="29" spans="1:10" ht="20.25" customHeight="1">
      <c r="A29" s="201">
        <v>2</v>
      </c>
      <c r="B29" s="202" t="s">
        <v>383</v>
      </c>
      <c r="C29" s="14"/>
      <c r="D29" s="162"/>
      <c r="E29" s="200"/>
      <c r="F29" s="157"/>
      <c r="G29" s="157"/>
      <c r="H29" s="157"/>
      <c r="I29" s="19"/>
    </row>
    <row r="30" spans="1:10">
      <c r="A30" s="201"/>
      <c r="B30" s="203" t="s">
        <v>384</v>
      </c>
      <c r="C30" s="14"/>
      <c r="D30" s="162"/>
      <c r="E30" s="200"/>
      <c r="F30" s="157"/>
      <c r="G30" s="157"/>
      <c r="H30" s="157"/>
      <c r="I30" s="19"/>
    </row>
    <row r="31" spans="1:10">
      <c r="A31" s="201"/>
      <c r="B31" s="240" t="s">
        <v>441</v>
      </c>
      <c r="C31" s="205" t="s">
        <v>18</v>
      </c>
      <c r="D31" s="257">
        <v>175</v>
      </c>
      <c r="E31" s="378">
        <v>180</v>
      </c>
      <c r="F31" s="378">
        <v>180</v>
      </c>
      <c r="G31" s="157">
        <f t="shared" si="2"/>
        <v>102.85714285714285</v>
      </c>
      <c r="H31" s="157">
        <f t="shared" si="1"/>
        <v>102.85714285714285</v>
      </c>
      <c r="I31" s="19"/>
    </row>
    <row r="32" spans="1:10">
      <c r="A32" s="201"/>
      <c r="B32" s="240" t="s">
        <v>442</v>
      </c>
      <c r="C32" s="205" t="s">
        <v>18</v>
      </c>
      <c r="D32" s="380">
        <v>0</v>
      </c>
      <c r="E32" s="378">
        <v>25.93</v>
      </c>
      <c r="F32" s="378">
        <v>25.93</v>
      </c>
      <c r="G32" s="157"/>
      <c r="H32" s="157"/>
      <c r="I32" s="19"/>
    </row>
    <row r="33" spans="1:9">
      <c r="A33" s="201"/>
      <c r="B33" s="240" t="s">
        <v>443</v>
      </c>
      <c r="C33" s="205" t="s">
        <v>385</v>
      </c>
      <c r="D33" s="381"/>
      <c r="E33" s="378"/>
      <c r="F33" s="379"/>
      <c r="G33" s="157"/>
      <c r="H33" s="157"/>
      <c r="I33" s="19"/>
    </row>
    <row r="34" spans="1:9">
      <c r="A34" s="14"/>
      <c r="B34" s="240" t="s">
        <v>444</v>
      </c>
      <c r="C34" s="205" t="s">
        <v>19</v>
      </c>
      <c r="D34" s="381"/>
      <c r="E34" s="378">
        <v>49</v>
      </c>
      <c r="F34" s="378">
        <v>49</v>
      </c>
      <c r="G34" s="157"/>
      <c r="H34" s="157"/>
      <c r="I34" s="19"/>
    </row>
    <row r="35" spans="1:9" ht="30">
      <c r="A35" s="201">
        <v>3</v>
      </c>
      <c r="B35" s="202" t="s">
        <v>386</v>
      </c>
      <c r="C35" s="205"/>
      <c r="D35" s="162"/>
      <c r="E35" s="200"/>
      <c r="F35" s="157"/>
      <c r="G35" s="157"/>
      <c r="H35" s="157"/>
      <c r="I35" s="19"/>
    </row>
    <row r="36" spans="1:9">
      <c r="A36" s="14" t="s">
        <v>16</v>
      </c>
      <c r="B36" s="203" t="s">
        <v>387</v>
      </c>
      <c r="C36" s="205"/>
      <c r="D36" s="162"/>
      <c r="E36" s="200"/>
      <c r="F36" s="157"/>
      <c r="G36" s="157"/>
      <c r="H36" s="157"/>
      <c r="I36" s="19"/>
    </row>
    <row r="37" spans="1:9">
      <c r="A37" s="14"/>
      <c r="B37" s="240" t="s">
        <v>445</v>
      </c>
      <c r="C37" s="205" t="s">
        <v>18</v>
      </c>
      <c r="D37" s="163">
        <v>1380</v>
      </c>
      <c r="E37" s="376">
        <v>1781.38</v>
      </c>
      <c r="F37" s="376">
        <v>1781.38</v>
      </c>
      <c r="G37" s="157">
        <f>(E37/D37)*100</f>
        <v>129.08550724637681</v>
      </c>
      <c r="H37" s="157">
        <f>(F37/D37)*100</f>
        <v>129.08550724637681</v>
      </c>
      <c r="I37" s="19"/>
    </row>
    <row r="38" spans="1:9">
      <c r="A38" s="14"/>
      <c r="B38" s="240" t="s">
        <v>443</v>
      </c>
      <c r="C38" s="205" t="s">
        <v>385</v>
      </c>
      <c r="D38" s="162">
        <f>D39/D37</f>
        <v>16.351884057971013</v>
      </c>
      <c r="E38" s="376">
        <f t="shared" ref="E38" si="6">E39/E37*10</f>
        <v>163.6</v>
      </c>
      <c r="F38" s="376">
        <v>163.66999999999999</v>
      </c>
      <c r="G38" s="157">
        <f t="shared" ref="G38:G101" si="7">(E38/D38)*100</f>
        <v>1000.4963306980537</v>
      </c>
      <c r="H38" s="157">
        <f t="shared" ref="H38:H53" si="8">(F38/D38)*100</f>
        <v>1000.9244159251249</v>
      </c>
      <c r="I38" s="19"/>
    </row>
    <row r="39" spans="1:9">
      <c r="A39" s="14"/>
      <c r="B39" s="240" t="s">
        <v>446</v>
      </c>
      <c r="C39" s="205" t="s">
        <v>19</v>
      </c>
      <c r="D39" s="241">
        <v>22565.599999999999</v>
      </c>
      <c r="E39" s="377">
        <v>29143.376799999998</v>
      </c>
      <c r="F39" s="120">
        <v>22586</v>
      </c>
      <c r="G39" s="157">
        <f t="shared" si="7"/>
        <v>129.14957634629701</v>
      </c>
      <c r="H39" s="157">
        <f t="shared" si="8"/>
        <v>100.0904030914312</v>
      </c>
      <c r="I39" s="19"/>
    </row>
    <row r="40" spans="1:9">
      <c r="A40" s="206" t="s">
        <v>17</v>
      </c>
      <c r="B40" s="203" t="s">
        <v>389</v>
      </c>
      <c r="C40" s="205"/>
      <c r="D40" s="162"/>
      <c r="E40" s="384"/>
      <c r="F40" s="157"/>
      <c r="G40" s="157"/>
      <c r="H40" s="157"/>
      <c r="I40" s="19"/>
    </row>
    <row r="41" spans="1:9">
      <c r="A41" s="205"/>
      <c r="B41" s="240" t="s">
        <v>441</v>
      </c>
      <c r="C41" s="205" t="s">
        <v>18</v>
      </c>
      <c r="D41" s="162">
        <v>2</v>
      </c>
      <c r="E41" s="391">
        <v>5</v>
      </c>
      <c r="F41" s="391">
        <v>5</v>
      </c>
      <c r="G41" s="157">
        <f t="shared" si="7"/>
        <v>250</v>
      </c>
      <c r="H41" s="157">
        <f t="shared" si="8"/>
        <v>250</v>
      </c>
      <c r="I41" s="19"/>
    </row>
    <row r="42" spans="1:9">
      <c r="A42" s="205"/>
      <c r="B42" s="240" t="s">
        <v>443</v>
      </c>
      <c r="C42" s="205" t="s">
        <v>385</v>
      </c>
      <c r="D42" s="162"/>
      <c r="E42" s="392">
        <f t="shared" ref="E42:F42" si="9">E43/E41*10</f>
        <v>16</v>
      </c>
      <c r="F42" s="392">
        <f t="shared" si="9"/>
        <v>16</v>
      </c>
      <c r="G42" s="157"/>
      <c r="H42" s="157"/>
      <c r="I42" s="19"/>
    </row>
    <row r="43" spans="1:9">
      <c r="A43" s="205"/>
      <c r="B43" s="240" t="s">
        <v>446</v>
      </c>
      <c r="C43" s="205" t="s">
        <v>19</v>
      </c>
      <c r="D43" s="162"/>
      <c r="E43" s="391">
        <v>8</v>
      </c>
      <c r="F43" s="391">
        <v>8</v>
      </c>
      <c r="G43" s="157"/>
      <c r="H43" s="157"/>
      <c r="I43" s="19"/>
    </row>
    <row r="44" spans="1:9">
      <c r="A44" s="206" t="s">
        <v>388</v>
      </c>
      <c r="B44" s="203" t="s">
        <v>390</v>
      </c>
      <c r="C44" s="205"/>
      <c r="D44" s="162"/>
      <c r="E44" s="384"/>
      <c r="F44" s="157"/>
      <c r="G44" s="157"/>
      <c r="H44" s="157"/>
      <c r="I44" s="19"/>
    </row>
    <row r="45" spans="1:9">
      <c r="A45" s="205"/>
      <c r="B45" s="240" t="s">
        <v>441</v>
      </c>
      <c r="C45" s="205" t="s">
        <v>18</v>
      </c>
      <c r="D45" s="162">
        <v>175.7</v>
      </c>
      <c r="E45" s="385">
        <v>300</v>
      </c>
      <c r="F45" s="385">
        <v>300</v>
      </c>
      <c r="G45" s="157">
        <f t="shared" si="7"/>
        <v>170.74558907228231</v>
      </c>
      <c r="H45" s="157">
        <f t="shared" si="8"/>
        <v>170.74558907228231</v>
      </c>
      <c r="I45" s="19"/>
    </row>
    <row r="46" spans="1:9">
      <c r="A46" s="205"/>
      <c r="B46" s="240" t="s">
        <v>443</v>
      </c>
      <c r="C46" s="205" t="s">
        <v>385</v>
      </c>
      <c r="D46" s="162"/>
      <c r="E46" s="390">
        <v>180</v>
      </c>
      <c r="F46" s="390">
        <v>180</v>
      </c>
      <c r="G46" s="157"/>
      <c r="H46" s="157"/>
      <c r="I46" s="19"/>
    </row>
    <row r="47" spans="1:9">
      <c r="A47" s="205"/>
      <c r="B47" s="240" t="s">
        <v>446</v>
      </c>
      <c r="C47" s="205" t="s">
        <v>19</v>
      </c>
      <c r="D47" s="162"/>
      <c r="E47" s="390">
        <v>5400</v>
      </c>
      <c r="F47" s="390">
        <v>5400</v>
      </c>
      <c r="G47" s="157"/>
      <c r="H47" s="157"/>
      <c r="I47" s="19"/>
    </row>
    <row r="48" spans="1:9">
      <c r="A48" s="201" t="s">
        <v>27</v>
      </c>
      <c r="B48" s="202" t="s">
        <v>391</v>
      </c>
      <c r="C48" s="201"/>
      <c r="D48" s="162"/>
      <c r="E48" s="384"/>
      <c r="F48" s="157"/>
      <c r="G48" s="157"/>
      <c r="H48" s="157"/>
      <c r="I48" s="19"/>
    </row>
    <row r="49" spans="1:9">
      <c r="A49" s="205"/>
      <c r="B49" s="240" t="s">
        <v>441</v>
      </c>
      <c r="C49" s="205" t="s">
        <v>18</v>
      </c>
      <c r="D49" s="393">
        <v>141.22</v>
      </c>
      <c r="E49" s="378">
        <v>163.56</v>
      </c>
      <c r="F49" s="378">
        <v>163.56</v>
      </c>
      <c r="G49" s="157">
        <f t="shared" si="7"/>
        <v>115.81928905254213</v>
      </c>
      <c r="H49" s="157">
        <f t="shared" si="8"/>
        <v>115.81928905254213</v>
      </c>
      <c r="I49" s="19"/>
    </row>
    <row r="50" spans="1:9">
      <c r="A50" s="205"/>
      <c r="B50" s="240" t="s">
        <v>447</v>
      </c>
      <c r="C50" s="205" t="s">
        <v>18</v>
      </c>
      <c r="D50" s="393">
        <v>10</v>
      </c>
      <c r="E50" s="378">
        <v>15</v>
      </c>
      <c r="F50" s="378">
        <v>15</v>
      </c>
      <c r="G50" s="157">
        <f t="shared" si="7"/>
        <v>150</v>
      </c>
      <c r="H50" s="157">
        <f t="shared" si="8"/>
        <v>150</v>
      </c>
      <c r="I50" s="19"/>
    </row>
    <row r="51" spans="1:9">
      <c r="A51" s="205"/>
      <c r="B51" s="240" t="s">
        <v>446</v>
      </c>
      <c r="C51" s="205" t="s">
        <v>19</v>
      </c>
      <c r="D51" s="393"/>
      <c r="E51" s="378">
        <v>860</v>
      </c>
      <c r="F51" s="378">
        <v>860</v>
      </c>
      <c r="G51" s="157"/>
      <c r="H51" s="157"/>
      <c r="I51" s="19"/>
    </row>
    <row r="52" spans="1:9">
      <c r="A52" s="205"/>
      <c r="B52" s="203" t="s">
        <v>392</v>
      </c>
      <c r="C52" s="205"/>
      <c r="D52" s="162"/>
      <c r="E52" s="378"/>
      <c r="F52" s="157"/>
      <c r="G52" s="157"/>
      <c r="H52" s="157"/>
      <c r="I52" s="19"/>
    </row>
    <row r="53" spans="1:9">
      <c r="A53" s="207"/>
      <c r="B53" s="240" t="s">
        <v>448</v>
      </c>
      <c r="C53" s="205" t="s">
        <v>18</v>
      </c>
      <c r="D53" s="162">
        <v>17</v>
      </c>
      <c r="E53" s="378">
        <v>30</v>
      </c>
      <c r="F53" s="378">
        <v>30</v>
      </c>
      <c r="G53" s="157">
        <f t="shared" si="7"/>
        <v>176.47058823529412</v>
      </c>
      <c r="H53" s="157">
        <f t="shared" si="8"/>
        <v>176.47058823529412</v>
      </c>
      <c r="I53" s="19"/>
    </row>
    <row r="54" spans="1:9">
      <c r="A54" s="207"/>
      <c r="B54" s="240" t="s">
        <v>449</v>
      </c>
      <c r="C54" s="205" t="s">
        <v>18</v>
      </c>
      <c r="D54" s="162"/>
      <c r="E54" s="378"/>
      <c r="F54" s="157"/>
      <c r="G54" s="157"/>
      <c r="H54" s="157"/>
      <c r="I54" s="19"/>
    </row>
    <row r="55" spans="1:9">
      <c r="A55" s="208">
        <v>2</v>
      </c>
      <c r="B55" s="209" t="s">
        <v>393</v>
      </c>
      <c r="C55" s="210"/>
      <c r="D55" s="162"/>
      <c r="E55" s="214">
        <f t="shared" ref="E55" si="10">E49-E53-E54</f>
        <v>133.56</v>
      </c>
      <c r="F55" s="157"/>
      <c r="G55" s="157"/>
      <c r="H55" s="157"/>
      <c r="I55" s="19"/>
    </row>
    <row r="56" spans="1:9">
      <c r="A56" s="208" t="s">
        <v>16</v>
      </c>
      <c r="B56" s="209" t="s">
        <v>394</v>
      </c>
      <c r="C56" s="210"/>
      <c r="D56" s="162"/>
      <c r="E56" s="386"/>
      <c r="F56" s="157"/>
      <c r="G56" s="157"/>
      <c r="H56" s="157"/>
      <c r="I56" s="19"/>
    </row>
    <row r="57" spans="1:9" ht="22.5" customHeight="1">
      <c r="A57" s="208"/>
      <c r="B57" s="211" t="s">
        <v>395</v>
      </c>
      <c r="C57" s="210" t="s">
        <v>35</v>
      </c>
      <c r="D57" s="250">
        <f>SUM(D58:D60)</f>
        <v>17575</v>
      </c>
      <c r="E57" s="251">
        <f t="shared" ref="E57" si="11">E58+E59+E60</f>
        <v>21311</v>
      </c>
      <c r="F57" s="252">
        <f>SUM(F58:F60)</f>
        <v>18278</v>
      </c>
      <c r="G57" s="157">
        <f t="shared" si="7"/>
        <v>121.2574679943101</v>
      </c>
      <c r="H57" s="157">
        <f>(F57/D57)*100</f>
        <v>104</v>
      </c>
      <c r="I57" s="256"/>
    </row>
    <row r="58" spans="1:9">
      <c r="A58" s="210"/>
      <c r="B58" s="212" t="s">
        <v>396</v>
      </c>
      <c r="C58" s="213" t="s">
        <v>35</v>
      </c>
      <c r="D58" s="163">
        <v>2515</v>
      </c>
      <c r="E58" s="264">
        <v>4172</v>
      </c>
      <c r="F58" s="120">
        <v>2616</v>
      </c>
      <c r="G58" s="157">
        <f t="shared" si="7"/>
        <v>165.88469184890656</v>
      </c>
      <c r="H58" s="157">
        <f t="shared" ref="H58:H61" si="12">(F58/D58)*100</f>
        <v>104.01590457256462</v>
      </c>
      <c r="I58" s="19"/>
    </row>
    <row r="59" spans="1:9">
      <c r="A59" s="210"/>
      <c r="B59" s="212" t="s">
        <v>397</v>
      </c>
      <c r="C59" s="213" t="s">
        <v>35</v>
      </c>
      <c r="D59" s="163">
        <v>2481</v>
      </c>
      <c r="E59" s="264">
        <v>4211</v>
      </c>
      <c r="F59" s="120">
        <v>2580</v>
      </c>
      <c r="G59" s="157">
        <f t="shared" si="7"/>
        <v>169.72994760177346</v>
      </c>
      <c r="H59" s="157">
        <f t="shared" si="12"/>
        <v>103.99032648125757</v>
      </c>
      <c r="I59" s="19"/>
    </row>
    <row r="60" spans="1:9">
      <c r="A60" s="210"/>
      <c r="B60" s="212" t="s">
        <v>398</v>
      </c>
      <c r="C60" s="213" t="s">
        <v>35</v>
      </c>
      <c r="D60" s="163">
        <v>12579</v>
      </c>
      <c r="E60" s="264">
        <v>12928</v>
      </c>
      <c r="F60" s="120">
        <v>13082</v>
      </c>
      <c r="G60" s="157">
        <f t="shared" si="7"/>
        <v>102.77446537880594</v>
      </c>
      <c r="H60" s="157">
        <f t="shared" si="12"/>
        <v>103.99872803879482</v>
      </c>
      <c r="I60" s="19"/>
    </row>
    <row r="61" spans="1:9">
      <c r="A61" s="210"/>
      <c r="B61" s="212" t="s">
        <v>452</v>
      </c>
      <c r="C61" s="213" t="s">
        <v>35</v>
      </c>
      <c r="D61" s="163">
        <v>340</v>
      </c>
      <c r="E61" s="387"/>
      <c r="F61" s="120">
        <v>352</v>
      </c>
      <c r="G61" s="157">
        <f t="shared" si="7"/>
        <v>0</v>
      </c>
      <c r="H61" s="157">
        <f t="shared" si="12"/>
        <v>103.5294117647059</v>
      </c>
      <c r="I61" s="256"/>
    </row>
    <row r="62" spans="1:9">
      <c r="A62" s="210"/>
      <c r="B62" s="212" t="s">
        <v>399</v>
      </c>
      <c r="C62" s="213" t="s">
        <v>35</v>
      </c>
      <c r="D62" s="163">
        <v>50894</v>
      </c>
      <c r="E62" s="264">
        <v>104340</v>
      </c>
      <c r="F62" s="120">
        <v>53948</v>
      </c>
      <c r="G62" s="157">
        <f t="shared" si="7"/>
        <v>205.01434353754863</v>
      </c>
      <c r="H62" s="157">
        <f>(F62/D62)*100</f>
        <v>106.00070735253664</v>
      </c>
      <c r="I62" s="256"/>
    </row>
    <row r="63" spans="1:9">
      <c r="A63" s="208" t="s">
        <v>17</v>
      </c>
      <c r="B63" s="215" t="s">
        <v>400</v>
      </c>
      <c r="C63" s="216" t="s">
        <v>19</v>
      </c>
      <c r="D63" s="388"/>
      <c r="E63" s="265">
        <v>857.76592588244</v>
      </c>
      <c r="F63" s="389"/>
      <c r="G63" s="157"/>
      <c r="H63" s="157"/>
    </row>
    <row r="64" spans="1:9">
      <c r="A64" s="210"/>
      <c r="B64" s="217" t="s">
        <v>401</v>
      </c>
      <c r="C64" s="218" t="s">
        <v>19</v>
      </c>
      <c r="D64" s="162"/>
      <c r="E64" s="266">
        <v>523.42679552000004</v>
      </c>
      <c r="F64" s="157"/>
      <c r="G64" s="157"/>
      <c r="H64" s="157"/>
      <c r="I64" s="19"/>
    </row>
    <row r="65" spans="1:10">
      <c r="A65" s="208">
        <v>3</v>
      </c>
      <c r="B65" s="209" t="s">
        <v>402</v>
      </c>
      <c r="C65" s="210"/>
      <c r="D65" s="162"/>
      <c r="E65" s="266"/>
      <c r="F65" s="157"/>
      <c r="G65" s="157"/>
      <c r="H65" s="157"/>
      <c r="I65" s="19"/>
    </row>
    <row r="66" spans="1:10" ht="21.75" customHeight="1">
      <c r="A66" s="210"/>
      <c r="B66" s="219" t="s">
        <v>403</v>
      </c>
      <c r="C66" s="210" t="s">
        <v>18</v>
      </c>
      <c r="D66" s="436">
        <v>80.17</v>
      </c>
      <c r="E66" s="437">
        <v>84.5036348</v>
      </c>
      <c r="F66" s="436">
        <v>80.17</v>
      </c>
      <c r="G66" s="157">
        <f t="shared" si="7"/>
        <v>105.40555669202945</v>
      </c>
      <c r="H66" s="120">
        <f>(F66/D66)*100</f>
        <v>100</v>
      </c>
    </row>
    <row r="67" spans="1:10">
      <c r="A67" s="210"/>
      <c r="B67" s="219" t="s">
        <v>404</v>
      </c>
      <c r="C67" s="210" t="s">
        <v>405</v>
      </c>
      <c r="D67" s="438"/>
      <c r="E67" s="437">
        <v>4</v>
      </c>
      <c r="F67" s="437">
        <v>4</v>
      </c>
      <c r="G67" s="157"/>
      <c r="H67" s="120"/>
      <c r="I67" s="19"/>
    </row>
    <row r="68" spans="1:10">
      <c r="A68" s="210"/>
      <c r="B68" s="220" t="s">
        <v>406</v>
      </c>
      <c r="C68" s="210" t="s">
        <v>19</v>
      </c>
      <c r="D68" s="438">
        <v>134.43</v>
      </c>
      <c r="E68" s="437">
        <v>150.80782744999999</v>
      </c>
      <c r="F68" s="438">
        <v>126.23699999999999</v>
      </c>
      <c r="G68" s="157">
        <f t="shared" si="7"/>
        <v>112.18316406308115</v>
      </c>
      <c r="H68" s="120">
        <f t="shared" ref="H68:H90" si="13">(F68/D68)*100</f>
        <v>93.905378263780392</v>
      </c>
      <c r="I68" s="19"/>
    </row>
    <row r="69" spans="1:10">
      <c r="A69" s="210"/>
      <c r="B69" s="219" t="s">
        <v>407</v>
      </c>
      <c r="C69" s="210" t="s">
        <v>19</v>
      </c>
      <c r="D69" s="438">
        <v>134.43</v>
      </c>
      <c r="E69" s="437">
        <v>138.82356344999999</v>
      </c>
      <c r="F69" s="438">
        <v>126.23699999999999</v>
      </c>
      <c r="G69" s="157">
        <f t="shared" si="7"/>
        <v>103.26829089488952</v>
      </c>
      <c r="H69" s="120">
        <f t="shared" si="13"/>
        <v>93.905378263780392</v>
      </c>
      <c r="I69" s="19"/>
    </row>
    <row r="70" spans="1:10">
      <c r="A70" s="210"/>
      <c r="B70" s="219" t="s">
        <v>408</v>
      </c>
      <c r="C70" s="210" t="s">
        <v>19</v>
      </c>
      <c r="D70" s="162"/>
      <c r="E70" s="384">
        <v>11.984264</v>
      </c>
      <c r="F70" s="157"/>
      <c r="G70" s="157"/>
      <c r="H70" s="120"/>
      <c r="I70" s="19"/>
    </row>
    <row r="71" spans="1:10">
      <c r="A71" s="208">
        <v>4</v>
      </c>
      <c r="B71" s="209" t="s">
        <v>20</v>
      </c>
      <c r="C71" s="208"/>
      <c r="D71" s="162"/>
      <c r="E71" s="264"/>
      <c r="F71" s="157"/>
      <c r="G71" s="157"/>
      <c r="H71" s="120"/>
      <c r="I71" s="19"/>
    </row>
    <row r="72" spans="1:10">
      <c r="A72" s="210"/>
      <c r="B72" s="219" t="s">
        <v>409</v>
      </c>
      <c r="C72" s="210" t="s">
        <v>18</v>
      </c>
      <c r="D72" s="253">
        <v>13794.75</v>
      </c>
      <c r="E72" s="243">
        <v>13953.0200000001</v>
      </c>
      <c r="F72" s="253">
        <v>13794.75</v>
      </c>
      <c r="G72" s="254">
        <f t="shared" si="7"/>
        <v>101.14732053861144</v>
      </c>
      <c r="H72" s="120">
        <f t="shared" si="13"/>
        <v>100</v>
      </c>
      <c r="I72" s="19"/>
    </row>
    <row r="73" spans="1:10" ht="30">
      <c r="A73" s="210"/>
      <c r="B73" s="219" t="s">
        <v>410</v>
      </c>
      <c r="C73" s="210" t="s">
        <v>32</v>
      </c>
      <c r="D73" s="254">
        <v>27.01</v>
      </c>
      <c r="E73" s="243">
        <v>291.14</v>
      </c>
      <c r="F73" s="254">
        <v>27.01</v>
      </c>
      <c r="G73" s="254">
        <f t="shared" si="7"/>
        <v>1077.897075157349</v>
      </c>
      <c r="H73" s="120">
        <f t="shared" si="13"/>
        <v>100</v>
      </c>
      <c r="I73" s="19"/>
    </row>
    <row r="74" spans="1:10">
      <c r="A74" s="210"/>
      <c r="B74" s="219" t="s">
        <v>411</v>
      </c>
      <c r="C74" s="210" t="s">
        <v>32</v>
      </c>
      <c r="D74" s="255"/>
      <c r="E74" s="251">
        <v>150</v>
      </c>
      <c r="F74" s="255"/>
      <c r="G74" s="254"/>
      <c r="H74" s="120"/>
      <c r="I74" s="19"/>
    </row>
    <row r="75" spans="1:10">
      <c r="A75" s="210"/>
      <c r="B75" s="219" t="s">
        <v>412</v>
      </c>
      <c r="C75" s="210" t="s">
        <v>32</v>
      </c>
      <c r="D75" s="243">
        <v>141.33000000000001</v>
      </c>
      <c r="E75" s="243">
        <v>141.13999999999999</v>
      </c>
      <c r="F75" s="243">
        <v>141.33000000000001</v>
      </c>
      <c r="G75" s="254">
        <f t="shared" si="7"/>
        <v>99.865562867048723</v>
      </c>
      <c r="H75" s="120">
        <f t="shared" si="13"/>
        <v>100</v>
      </c>
      <c r="I75" s="19"/>
    </row>
    <row r="76" spans="1:10">
      <c r="A76" s="210"/>
      <c r="B76" s="219" t="s">
        <v>413</v>
      </c>
      <c r="C76" s="210" t="s">
        <v>22</v>
      </c>
      <c r="D76" s="439">
        <v>52.09</v>
      </c>
      <c r="E76" s="243">
        <v>52.589560046917299</v>
      </c>
      <c r="F76" s="254">
        <v>52.09</v>
      </c>
      <c r="G76" s="254">
        <f t="shared" si="7"/>
        <v>100.95903253391687</v>
      </c>
      <c r="H76" s="120">
        <f t="shared" si="13"/>
        <v>100</v>
      </c>
      <c r="I76" s="256"/>
    </row>
    <row r="77" spans="1:10">
      <c r="A77" s="221" t="s">
        <v>14</v>
      </c>
      <c r="B77" s="222" t="s">
        <v>414</v>
      </c>
      <c r="C77" s="213"/>
      <c r="D77" s="162"/>
      <c r="E77" s="264"/>
      <c r="F77" s="157"/>
      <c r="G77" s="157"/>
      <c r="H77" s="157"/>
      <c r="I77" s="19"/>
    </row>
    <row r="78" spans="1:10">
      <c r="A78" s="221">
        <v>1</v>
      </c>
      <c r="B78" s="222" t="s">
        <v>415</v>
      </c>
      <c r="C78" s="221"/>
      <c r="D78" s="162"/>
      <c r="E78" s="264"/>
      <c r="F78" s="157"/>
      <c r="G78" s="157"/>
      <c r="H78" s="157"/>
      <c r="I78" s="19"/>
    </row>
    <row r="79" spans="1:10" ht="30">
      <c r="A79" s="223"/>
      <c r="B79" s="440" t="s">
        <v>581</v>
      </c>
      <c r="C79" s="223" t="s">
        <v>416</v>
      </c>
      <c r="D79" s="441" t="s">
        <v>450</v>
      </c>
      <c r="E79" s="442"/>
      <c r="F79" s="443" t="s">
        <v>451</v>
      </c>
      <c r="G79" s="157">
        <f t="shared" si="7"/>
        <v>0</v>
      </c>
      <c r="H79" s="157">
        <f t="shared" si="13"/>
        <v>100.06854009595614</v>
      </c>
      <c r="I79" s="262"/>
      <c r="J79" s="19"/>
    </row>
    <row r="80" spans="1:10">
      <c r="A80" s="221">
        <v>2</v>
      </c>
      <c r="B80" s="225" t="s">
        <v>417</v>
      </c>
      <c r="C80" s="221"/>
      <c r="D80" s="162"/>
      <c r="E80" s="264"/>
      <c r="F80" s="157"/>
      <c r="G80" s="157"/>
      <c r="H80" s="157"/>
      <c r="I80" s="256"/>
    </row>
    <row r="81" spans="1:9">
      <c r="A81" s="226" t="s">
        <v>16</v>
      </c>
      <c r="B81" s="227" t="s">
        <v>418</v>
      </c>
      <c r="C81" s="226"/>
      <c r="D81" s="162"/>
      <c r="E81" s="264"/>
      <c r="F81" s="157"/>
      <c r="G81" s="157"/>
      <c r="H81" s="157"/>
      <c r="I81" s="256"/>
    </row>
    <row r="82" spans="1:9">
      <c r="A82" s="228"/>
      <c r="B82" s="229" t="s">
        <v>420</v>
      </c>
      <c r="C82" s="228" t="s">
        <v>37</v>
      </c>
      <c r="D82" s="163">
        <v>2651</v>
      </c>
      <c r="E82" s="231">
        <v>2711.99</v>
      </c>
      <c r="F82" s="120">
        <v>2712</v>
      </c>
      <c r="G82" s="157">
        <f t="shared" si="7"/>
        <v>102.30064126744625</v>
      </c>
      <c r="H82" s="157">
        <f t="shared" si="13"/>
        <v>102.30101848359109</v>
      </c>
      <c r="I82" s="256"/>
    </row>
    <row r="83" spans="1:9" ht="30">
      <c r="A83" s="226" t="s">
        <v>17</v>
      </c>
      <c r="B83" s="230" t="s">
        <v>419</v>
      </c>
      <c r="C83" s="226"/>
      <c r="D83" s="162"/>
      <c r="E83" s="384"/>
      <c r="F83" s="157"/>
      <c r="G83" s="157"/>
      <c r="H83" s="157"/>
      <c r="I83" s="263"/>
    </row>
    <row r="84" spans="1:9">
      <c r="A84" s="223" t="s">
        <v>21</v>
      </c>
      <c r="B84" s="224" t="s">
        <v>421</v>
      </c>
      <c r="C84" s="223" t="s">
        <v>37</v>
      </c>
      <c r="D84" s="10">
        <v>279</v>
      </c>
      <c r="E84" s="234">
        <v>239</v>
      </c>
      <c r="F84" s="10">
        <v>225</v>
      </c>
      <c r="G84" s="157">
        <f t="shared" si="7"/>
        <v>85.663082437275989</v>
      </c>
      <c r="H84" s="157">
        <f t="shared" si="13"/>
        <v>80.645161290322577</v>
      </c>
      <c r="I84" s="471"/>
    </row>
    <row r="85" spans="1:9">
      <c r="A85" s="232" t="s">
        <v>21</v>
      </c>
      <c r="B85" s="233" t="s">
        <v>422</v>
      </c>
      <c r="C85" s="232" t="s">
        <v>22</v>
      </c>
      <c r="D85" s="10">
        <v>11.2</v>
      </c>
      <c r="E85" s="235">
        <v>8.8127168610503706</v>
      </c>
      <c r="F85" s="157">
        <f>(F84/F82)*100</f>
        <v>8.2964601769911503</v>
      </c>
      <c r="G85" s="157">
        <f t="shared" si="7"/>
        <v>78.684971973664034</v>
      </c>
      <c r="H85" s="157">
        <f t="shared" si="13"/>
        <v>74.075537294563844</v>
      </c>
      <c r="I85" s="471"/>
    </row>
    <row r="86" spans="1:9">
      <c r="A86" s="223" t="s">
        <v>21</v>
      </c>
      <c r="B86" s="224" t="s">
        <v>423</v>
      </c>
      <c r="C86" s="223" t="s">
        <v>37</v>
      </c>
      <c r="D86" s="10">
        <v>487</v>
      </c>
      <c r="E86" s="234">
        <v>362</v>
      </c>
      <c r="F86" s="10">
        <v>457</v>
      </c>
      <c r="G86" s="157">
        <f t="shared" si="7"/>
        <v>74.332648870636547</v>
      </c>
      <c r="H86" s="157">
        <f t="shared" si="13"/>
        <v>93.839835728952764</v>
      </c>
      <c r="I86" s="256"/>
    </row>
    <row r="87" spans="1:9">
      <c r="A87" s="232" t="s">
        <v>21</v>
      </c>
      <c r="B87" s="233" t="s">
        <v>424</v>
      </c>
      <c r="C87" s="232" t="s">
        <v>22</v>
      </c>
      <c r="D87" s="10">
        <v>18.37</v>
      </c>
      <c r="E87" s="235">
        <v>13.348131814645299</v>
      </c>
      <c r="F87" s="157">
        <f>(F86/F82)*100</f>
        <v>16.85103244837758</v>
      </c>
      <c r="G87" s="157">
        <f t="shared" si="7"/>
        <v>72.662666383480129</v>
      </c>
      <c r="H87" s="157">
        <f t="shared" si="13"/>
        <v>91.731259925844199</v>
      </c>
      <c r="I87" s="19"/>
    </row>
    <row r="88" spans="1:9">
      <c r="A88" s="226" t="s">
        <v>388</v>
      </c>
      <c r="B88" s="230" t="s">
        <v>425</v>
      </c>
      <c r="C88" s="226"/>
      <c r="D88" s="162"/>
      <c r="E88" s="384"/>
      <c r="F88" s="157"/>
      <c r="G88" s="157"/>
      <c r="H88" s="157"/>
      <c r="I88" s="19"/>
    </row>
    <row r="89" spans="1:9">
      <c r="A89" s="232" t="s">
        <v>21</v>
      </c>
      <c r="B89" s="233" t="s">
        <v>426</v>
      </c>
      <c r="C89" s="232" t="s">
        <v>427</v>
      </c>
      <c r="D89" s="162">
        <v>2.3764617125612002</v>
      </c>
      <c r="E89" s="235">
        <v>2.46719198817105</v>
      </c>
      <c r="F89" s="157">
        <v>2</v>
      </c>
      <c r="G89" s="157">
        <f t="shared" si="7"/>
        <v>103.81787239113845</v>
      </c>
      <c r="H89" s="157">
        <f t="shared" si="13"/>
        <v>84.158730158733604</v>
      </c>
      <c r="I89" s="19"/>
    </row>
    <row r="90" spans="1:9">
      <c r="A90" s="223" t="s">
        <v>21</v>
      </c>
      <c r="B90" s="224" t="s">
        <v>428</v>
      </c>
      <c r="C90" s="223" t="s">
        <v>37</v>
      </c>
      <c r="D90" s="10">
        <v>44</v>
      </c>
      <c r="E90" s="234">
        <v>63</v>
      </c>
      <c r="F90" s="10">
        <v>54</v>
      </c>
      <c r="G90" s="157">
        <f t="shared" si="7"/>
        <v>143.18181818181819</v>
      </c>
      <c r="H90" s="157">
        <f t="shared" si="13"/>
        <v>122.72727272727273</v>
      </c>
      <c r="I90" s="19"/>
    </row>
    <row r="91" spans="1:9">
      <c r="A91" s="223" t="s">
        <v>21</v>
      </c>
      <c r="B91" s="224" t="s">
        <v>429</v>
      </c>
      <c r="C91" s="223" t="s">
        <v>37</v>
      </c>
      <c r="D91" s="162"/>
      <c r="E91" s="234">
        <v>5</v>
      </c>
      <c r="F91" s="157"/>
      <c r="G91" s="157"/>
      <c r="H91" s="157"/>
      <c r="I91" s="19"/>
    </row>
    <row r="92" spans="1:9">
      <c r="A92" s="221">
        <v>3</v>
      </c>
      <c r="B92" s="222" t="s">
        <v>430</v>
      </c>
      <c r="C92" s="223"/>
      <c r="D92" s="162"/>
      <c r="E92" s="384"/>
      <c r="F92" s="157"/>
      <c r="G92" s="157"/>
      <c r="H92" s="157"/>
      <c r="I92" s="19"/>
    </row>
    <row r="93" spans="1:9" ht="30">
      <c r="A93" s="238" t="s">
        <v>21</v>
      </c>
      <c r="B93" s="224" t="s">
        <v>431</v>
      </c>
      <c r="C93" s="223" t="s">
        <v>433</v>
      </c>
      <c r="D93" s="163">
        <v>1</v>
      </c>
      <c r="E93" s="246">
        <v>2</v>
      </c>
      <c r="F93" s="120">
        <v>2</v>
      </c>
      <c r="G93" s="120">
        <f t="shared" si="7"/>
        <v>200</v>
      </c>
      <c r="H93" s="120">
        <f>(F93/D93)*100</f>
        <v>200</v>
      </c>
      <c r="I93" s="19"/>
    </row>
    <row r="94" spans="1:9">
      <c r="A94" s="238" t="s">
        <v>21</v>
      </c>
      <c r="B94" s="224" t="s">
        <v>432</v>
      </c>
      <c r="C94" s="223" t="s">
        <v>433</v>
      </c>
      <c r="D94" s="163">
        <v>0</v>
      </c>
      <c r="E94" s="244">
        <v>1</v>
      </c>
      <c r="F94" s="120">
        <v>1</v>
      </c>
      <c r="G94" s="157"/>
      <c r="H94" s="157"/>
      <c r="I94" s="19"/>
    </row>
    <row r="95" spans="1:9">
      <c r="A95" s="221" t="s">
        <v>15</v>
      </c>
      <c r="B95" s="222" t="s">
        <v>434</v>
      </c>
      <c r="C95" s="223"/>
      <c r="D95" s="162"/>
      <c r="E95" s="384"/>
      <c r="F95" s="157"/>
      <c r="G95" s="157"/>
      <c r="H95" s="157"/>
      <c r="I95" s="19"/>
    </row>
    <row r="96" spans="1:9">
      <c r="A96" s="226" t="s">
        <v>16</v>
      </c>
      <c r="B96" s="230" t="s">
        <v>435</v>
      </c>
      <c r="C96" s="261"/>
      <c r="D96" s="162"/>
      <c r="E96" s="384"/>
      <c r="F96" s="157"/>
      <c r="G96" s="157"/>
      <c r="H96" s="157"/>
      <c r="I96" s="19"/>
    </row>
    <row r="97" spans="1:9" ht="35.25" customHeight="1">
      <c r="A97" s="238" t="s">
        <v>21</v>
      </c>
      <c r="B97" s="224" t="s">
        <v>436</v>
      </c>
      <c r="C97" s="223" t="s">
        <v>22</v>
      </c>
      <c r="D97" s="163">
        <v>99.9</v>
      </c>
      <c r="E97" s="245">
        <v>83.8</v>
      </c>
      <c r="F97" s="120">
        <v>100</v>
      </c>
      <c r="G97" s="157">
        <f t="shared" si="7"/>
        <v>83.883883883883883</v>
      </c>
      <c r="H97" s="120">
        <f>(F97/D97)*100</f>
        <v>100.10010010010009</v>
      </c>
      <c r="I97" s="19"/>
    </row>
    <row r="98" spans="1:9" ht="30">
      <c r="A98" s="239" t="s">
        <v>21</v>
      </c>
      <c r="B98" s="236" t="s">
        <v>437</v>
      </c>
      <c r="C98" s="223" t="s">
        <v>22</v>
      </c>
      <c r="D98" s="247">
        <v>5</v>
      </c>
      <c r="E98" s="249">
        <v>22.52</v>
      </c>
      <c r="F98" s="248">
        <v>10</v>
      </c>
      <c r="G98" s="184">
        <f t="shared" si="7"/>
        <v>450.4</v>
      </c>
      <c r="H98" s="120">
        <f>(F98/D98)*100</f>
        <v>200</v>
      </c>
      <c r="I98" s="256"/>
    </row>
    <row r="99" spans="1:9">
      <c r="A99" s="237" t="s">
        <v>17</v>
      </c>
      <c r="B99" s="227" t="s">
        <v>438</v>
      </c>
      <c r="C99" s="223"/>
      <c r="D99" s="162"/>
      <c r="E99" s="384"/>
      <c r="F99" s="157"/>
      <c r="G99" s="157"/>
      <c r="H99" s="157"/>
      <c r="I99" s="19"/>
    </row>
    <row r="100" spans="1:9" ht="30">
      <c r="A100" s="238" t="s">
        <v>21</v>
      </c>
      <c r="B100" s="236" t="s">
        <v>439</v>
      </c>
      <c r="C100" s="223" t="s">
        <v>22</v>
      </c>
      <c r="D100" s="163">
        <v>40</v>
      </c>
      <c r="E100" s="246">
        <v>40</v>
      </c>
      <c r="F100" s="252">
        <v>40</v>
      </c>
      <c r="G100" s="252">
        <f t="shared" si="7"/>
        <v>100</v>
      </c>
      <c r="H100" s="252">
        <f>(F100/D100)*100</f>
        <v>100</v>
      </c>
      <c r="I100" s="19"/>
    </row>
    <row r="101" spans="1:9" ht="30">
      <c r="A101" s="238" t="s">
        <v>21</v>
      </c>
      <c r="B101" s="236" t="s">
        <v>440</v>
      </c>
      <c r="C101" s="223" t="s">
        <v>22</v>
      </c>
      <c r="D101" s="163">
        <v>100</v>
      </c>
      <c r="E101" s="246">
        <v>100</v>
      </c>
      <c r="F101" s="252">
        <v>100</v>
      </c>
      <c r="G101" s="252">
        <f t="shared" si="7"/>
        <v>100</v>
      </c>
      <c r="H101" s="252">
        <f>(F101/D101)*100</f>
        <v>100</v>
      </c>
      <c r="I101" s="19"/>
    </row>
    <row r="102" spans="1:9">
      <c r="A102" s="223"/>
      <c r="B102" s="224"/>
      <c r="C102" s="223"/>
      <c r="D102" s="162"/>
      <c r="E102" s="384"/>
      <c r="F102" s="157"/>
      <c r="G102" s="252"/>
      <c r="H102" s="252"/>
      <c r="I102" s="19"/>
    </row>
    <row r="103" spans="1:9">
      <c r="A103" s="20" t="s">
        <v>474</v>
      </c>
      <c r="B103" s="15" t="s">
        <v>475</v>
      </c>
      <c r="C103" s="10"/>
      <c r="D103" s="388"/>
      <c r="E103" s="389"/>
      <c r="F103" s="389"/>
      <c r="G103" s="252"/>
      <c r="H103" s="252"/>
      <c r="I103" s="19"/>
    </row>
    <row r="104" spans="1:9">
      <c r="A104" s="20" t="s">
        <v>29</v>
      </c>
      <c r="B104" s="15" t="s">
        <v>476</v>
      </c>
      <c r="C104" s="10" t="s">
        <v>477</v>
      </c>
      <c r="D104" s="268">
        <v>108187</v>
      </c>
      <c r="E104" s="268">
        <v>138005</v>
      </c>
      <c r="F104" s="268">
        <v>138005</v>
      </c>
      <c r="G104" s="252">
        <f t="shared" ref="G104:G112" si="14">(E104/D104)*100</f>
        <v>127.56153696839732</v>
      </c>
      <c r="H104" s="252">
        <f t="shared" ref="H104:H112" si="15">(F104/D104)*100</f>
        <v>127.56153696839732</v>
      </c>
      <c r="I104" s="19"/>
    </row>
    <row r="105" spans="1:9">
      <c r="A105" s="14">
        <v>1</v>
      </c>
      <c r="B105" s="11" t="s">
        <v>478</v>
      </c>
      <c r="C105" s="10" t="s">
        <v>477</v>
      </c>
      <c r="D105" s="269">
        <v>1071</v>
      </c>
      <c r="E105" s="271">
        <v>2500</v>
      </c>
      <c r="F105" s="271">
        <v>2500</v>
      </c>
      <c r="G105" s="252">
        <f t="shared" si="14"/>
        <v>233.42670401493933</v>
      </c>
      <c r="H105" s="252">
        <f t="shared" si="15"/>
        <v>233.42670401493933</v>
      </c>
      <c r="I105" s="19"/>
    </row>
    <row r="106" spans="1:9" ht="30">
      <c r="A106" s="14">
        <v>2</v>
      </c>
      <c r="B106" s="11" t="s">
        <v>479</v>
      </c>
      <c r="C106" s="10" t="s">
        <v>477</v>
      </c>
      <c r="D106" s="269">
        <v>909</v>
      </c>
      <c r="E106" s="271">
        <v>2360</v>
      </c>
      <c r="F106" s="271">
        <v>2360</v>
      </c>
      <c r="G106" s="252">
        <f t="shared" si="14"/>
        <v>259.62596259625963</v>
      </c>
      <c r="H106" s="252">
        <f t="shared" si="15"/>
        <v>259.62596259625963</v>
      </c>
      <c r="I106" s="19"/>
    </row>
    <row r="107" spans="1:9">
      <c r="A107" s="14">
        <v>3</v>
      </c>
      <c r="B107" s="11" t="s">
        <v>480</v>
      </c>
      <c r="C107" s="10" t="s">
        <v>477</v>
      </c>
      <c r="D107" s="269">
        <v>107278</v>
      </c>
      <c r="E107" s="389">
        <v>135645</v>
      </c>
      <c r="F107" s="389">
        <v>135645</v>
      </c>
      <c r="G107" s="252">
        <f t="shared" si="14"/>
        <v>126.44251384253995</v>
      </c>
      <c r="H107" s="252">
        <f t="shared" si="15"/>
        <v>126.44251384253995</v>
      </c>
    </row>
    <row r="108" spans="1:9">
      <c r="A108" s="20" t="s">
        <v>14</v>
      </c>
      <c r="B108" s="15" t="s">
        <v>481</v>
      </c>
      <c r="C108" s="10" t="s">
        <v>477</v>
      </c>
      <c r="D108" s="270">
        <f>D109+D110+D111+D112</f>
        <v>108187</v>
      </c>
      <c r="E108" s="270">
        <v>138005</v>
      </c>
      <c r="F108" s="270">
        <v>138005</v>
      </c>
      <c r="G108" s="252">
        <f t="shared" si="14"/>
        <v>127.56153696839732</v>
      </c>
      <c r="H108" s="252">
        <f t="shared" si="15"/>
        <v>127.56153696839732</v>
      </c>
    </row>
    <row r="109" spans="1:9">
      <c r="A109" s="14">
        <v>1</v>
      </c>
      <c r="B109" s="11" t="s">
        <v>482</v>
      </c>
      <c r="C109" s="10" t="s">
        <v>477</v>
      </c>
      <c r="D109" s="269">
        <v>77087</v>
      </c>
      <c r="E109" s="271">
        <v>134699</v>
      </c>
      <c r="F109" s="271">
        <v>134699</v>
      </c>
      <c r="G109" s="252">
        <f t="shared" si="14"/>
        <v>174.73633686613826</v>
      </c>
      <c r="H109" s="252">
        <f t="shared" si="15"/>
        <v>174.73633686613826</v>
      </c>
    </row>
    <row r="110" spans="1:9">
      <c r="A110" s="14">
        <v>2</v>
      </c>
      <c r="B110" s="11" t="s">
        <v>483</v>
      </c>
      <c r="C110" s="10" t="s">
        <v>477</v>
      </c>
      <c r="D110" s="269">
        <v>20156</v>
      </c>
      <c r="E110" s="271">
        <v>557</v>
      </c>
      <c r="F110" s="271">
        <v>557</v>
      </c>
      <c r="G110" s="252">
        <f t="shared" si="14"/>
        <v>2.7634451280015875</v>
      </c>
      <c r="H110" s="252">
        <f t="shared" si="15"/>
        <v>2.7634451280015875</v>
      </c>
    </row>
    <row r="111" spans="1:9" ht="30">
      <c r="A111" s="14">
        <v>3</v>
      </c>
      <c r="B111" s="11" t="s">
        <v>484</v>
      </c>
      <c r="C111" s="10" t="s">
        <v>477</v>
      </c>
      <c r="D111" s="269">
        <v>9120</v>
      </c>
      <c r="E111" s="271"/>
      <c r="F111" s="271"/>
      <c r="G111" s="252">
        <f t="shared" si="14"/>
        <v>0</v>
      </c>
      <c r="H111" s="252">
        <f t="shared" si="15"/>
        <v>0</v>
      </c>
    </row>
    <row r="112" spans="1:9">
      <c r="A112" s="14">
        <v>4</v>
      </c>
      <c r="B112" s="11" t="s">
        <v>485</v>
      </c>
      <c r="C112" s="10" t="s">
        <v>477</v>
      </c>
      <c r="D112" s="269">
        <v>1824</v>
      </c>
      <c r="E112" s="271">
        <v>2749</v>
      </c>
      <c r="F112" s="271">
        <v>2749</v>
      </c>
      <c r="G112" s="252">
        <f t="shared" si="14"/>
        <v>150.71271929824562</v>
      </c>
      <c r="H112" s="252">
        <f t="shared" si="15"/>
        <v>150.71271929824562</v>
      </c>
    </row>
  </sheetData>
  <mergeCells count="9">
    <mergeCell ref="A3:H3"/>
    <mergeCell ref="A2:H2"/>
    <mergeCell ref="I84:I85"/>
    <mergeCell ref="E5:F5"/>
    <mergeCell ref="G5:H5"/>
    <mergeCell ref="A5:A6"/>
    <mergeCell ref="B5:B6"/>
    <mergeCell ref="C5:C6"/>
    <mergeCell ref="D5:D6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G5" sqref="G5"/>
    </sheetView>
  </sheetViews>
  <sheetFormatPr defaultRowHeight="15"/>
  <cols>
    <col min="1" max="1" width="6.5703125" style="19" customWidth="1"/>
    <col min="2" max="2" width="17" style="19" customWidth="1"/>
    <col min="3" max="3" width="16.28515625" style="19" customWidth="1"/>
    <col min="4" max="4" width="17.5703125" style="19" customWidth="1"/>
    <col min="5" max="5" width="20.5703125" style="19" customWidth="1"/>
    <col min="6" max="16384" width="9.140625" style="19"/>
  </cols>
  <sheetData>
    <row r="1" spans="1:15" ht="15.75">
      <c r="B1" s="179"/>
      <c r="C1" s="179"/>
      <c r="D1" s="179"/>
      <c r="E1" s="179"/>
      <c r="F1" s="179" t="s">
        <v>292</v>
      </c>
      <c r="G1" s="179"/>
      <c r="H1" s="179"/>
    </row>
    <row r="2" spans="1:15" s="22" customFormat="1" ht="29.25" customHeight="1">
      <c r="A2" s="525" t="s">
        <v>602</v>
      </c>
      <c r="B2" s="525"/>
      <c r="C2" s="525"/>
      <c r="D2" s="525"/>
      <c r="E2" s="525"/>
      <c r="F2" s="525"/>
      <c r="G2" s="58"/>
      <c r="H2" s="19"/>
      <c r="I2" s="58"/>
      <c r="J2" s="58"/>
      <c r="K2" s="58"/>
    </row>
    <row r="3" spans="1:15" s="22" customFormat="1" ht="20.25" customHeight="1">
      <c r="A3" s="526" t="s">
        <v>600</v>
      </c>
      <c r="B3" s="526"/>
      <c r="C3" s="526"/>
      <c r="D3" s="526"/>
      <c r="E3" s="526"/>
      <c r="F3" s="526"/>
      <c r="G3" s="25"/>
      <c r="H3" s="25"/>
      <c r="I3" s="25"/>
      <c r="J3" s="25"/>
      <c r="K3" s="25"/>
      <c r="L3" s="25"/>
    </row>
    <row r="4" spans="1:15" s="22" customFormat="1" ht="15.75">
      <c r="A4" s="499" t="s">
        <v>211</v>
      </c>
      <c r="B4" s="499" t="s">
        <v>197</v>
      </c>
      <c r="C4" s="496" t="s">
        <v>327</v>
      </c>
      <c r="D4" s="496"/>
      <c r="E4" s="496"/>
      <c r="F4" s="496" t="s">
        <v>207</v>
      </c>
      <c r="G4" s="273"/>
      <c r="H4" s="273"/>
      <c r="I4" s="273"/>
      <c r="J4" s="273"/>
      <c r="K4" s="273"/>
    </row>
    <row r="5" spans="1:15" s="22" customFormat="1" ht="53.25" customHeight="1">
      <c r="A5" s="499"/>
      <c r="B5" s="499"/>
      <c r="C5" s="272" t="s">
        <v>156</v>
      </c>
      <c r="D5" s="272" t="s">
        <v>157</v>
      </c>
      <c r="E5" s="272" t="s">
        <v>158</v>
      </c>
      <c r="F5" s="496"/>
      <c r="G5" s="58"/>
      <c r="H5" s="58"/>
      <c r="I5" s="58"/>
      <c r="J5" s="58"/>
      <c r="K5" s="58"/>
    </row>
    <row r="6" spans="1:15" s="22" customFormat="1" ht="19.5" customHeight="1">
      <c r="A6" s="56">
        <v>1</v>
      </c>
      <c r="B6" s="44" t="s">
        <v>159</v>
      </c>
      <c r="C6" s="86">
        <v>0.5</v>
      </c>
      <c r="D6" s="322">
        <v>57.5</v>
      </c>
      <c r="E6" s="100">
        <f>C6*D6/10</f>
        <v>2.875</v>
      </c>
      <c r="F6" s="56"/>
      <c r="G6" s="521"/>
      <c r="H6" s="76"/>
      <c r="I6" s="76"/>
      <c r="J6" s="76"/>
      <c r="K6" s="76"/>
      <c r="L6" s="76"/>
      <c r="M6" s="76"/>
      <c r="N6" s="76"/>
      <c r="O6" s="77"/>
    </row>
    <row r="7" spans="1:15" s="22" customFormat="1" ht="12.75" customHeight="1">
      <c r="A7" s="56">
        <v>2</v>
      </c>
      <c r="B7" s="44" t="s">
        <v>160</v>
      </c>
      <c r="C7" s="86">
        <v>0.5</v>
      </c>
      <c r="D7" s="322">
        <v>57.5</v>
      </c>
      <c r="E7" s="100">
        <f t="shared" ref="E7:E17" si="0">C7*D7/10</f>
        <v>2.875</v>
      </c>
      <c r="F7" s="78"/>
      <c r="G7" s="521"/>
      <c r="H7" s="23"/>
      <c r="I7" s="23"/>
      <c r="J7" s="23"/>
      <c r="K7" s="23"/>
      <c r="L7" s="23"/>
      <c r="M7" s="23"/>
      <c r="N7" s="23"/>
      <c r="O7" s="23"/>
    </row>
    <row r="8" spans="1:15" s="22" customFormat="1" ht="12.75" customHeight="1">
      <c r="A8" s="56">
        <v>3</v>
      </c>
      <c r="B8" s="44" t="s">
        <v>161</v>
      </c>
      <c r="C8" s="86">
        <v>0.5</v>
      </c>
      <c r="D8" s="322">
        <v>57.5</v>
      </c>
      <c r="E8" s="100">
        <f t="shared" si="0"/>
        <v>2.875</v>
      </c>
      <c r="F8" s="78"/>
      <c r="G8" s="521"/>
      <c r="H8" s="23"/>
      <c r="I8" s="23"/>
      <c r="J8" s="23"/>
      <c r="K8" s="23"/>
      <c r="L8" s="23"/>
      <c r="M8" s="23"/>
      <c r="N8" s="23"/>
      <c r="O8" s="23"/>
    </row>
    <row r="9" spans="1:15" s="22" customFormat="1" ht="12.75" customHeight="1">
      <c r="A9" s="56">
        <v>4</v>
      </c>
      <c r="B9" s="44" t="s">
        <v>162</v>
      </c>
      <c r="C9" s="86">
        <v>3.5</v>
      </c>
      <c r="D9" s="322">
        <v>57.5</v>
      </c>
      <c r="E9" s="100">
        <f t="shared" si="0"/>
        <v>20.125</v>
      </c>
      <c r="F9" s="78"/>
      <c r="G9" s="521"/>
      <c r="H9" s="23"/>
      <c r="I9" s="23"/>
      <c r="J9" s="23"/>
      <c r="K9" s="23"/>
      <c r="L9" s="23"/>
      <c r="M9" s="23"/>
      <c r="N9" s="23"/>
      <c r="O9" s="23"/>
    </row>
    <row r="10" spans="1:15" s="22" customFormat="1" ht="15.75">
      <c r="A10" s="56">
        <v>5</v>
      </c>
      <c r="B10" s="44" t="s">
        <v>163</v>
      </c>
      <c r="C10" s="86">
        <v>0.5</v>
      </c>
      <c r="D10" s="322">
        <v>57.5</v>
      </c>
      <c r="E10" s="100">
        <f t="shared" si="0"/>
        <v>2.875</v>
      </c>
      <c r="F10" s="78"/>
      <c r="G10" s="521"/>
      <c r="H10" s="23"/>
      <c r="I10" s="23"/>
      <c r="J10" s="23"/>
      <c r="K10" s="23"/>
      <c r="L10" s="23"/>
      <c r="M10" s="23"/>
      <c r="N10" s="23"/>
      <c r="O10" s="23"/>
    </row>
    <row r="11" spans="1:15" s="22" customFormat="1" ht="15.75">
      <c r="A11" s="56">
        <v>6</v>
      </c>
      <c r="B11" s="44" t="s">
        <v>164</v>
      </c>
      <c r="C11" s="86">
        <v>0.3</v>
      </c>
      <c r="D11" s="322">
        <v>57.5</v>
      </c>
      <c r="E11" s="100">
        <f t="shared" si="0"/>
        <v>1.7250000000000001</v>
      </c>
      <c r="F11" s="78"/>
      <c r="G11" s="521"/>
      <c r="H11" s="23"/>
      <c r="I11" s="23"/>
      <c r="J11" s="23"/>
      <c r="K11" s="23"/>
      <c r="L11" s="23"/>
      <c r="M11" s="23"/>
      <c r="N11" s="23"/>
      <c r="O11" s="23"/>
    </row>
    <row r="12" spans="1:15" s="22" customFormat="1" ht="15.75">
      <c r="A12" s="56">
        <v>7</v>
      </c>
      <c r="B12" s="44" t="s">
        <v>165</v>
      </c>
      <c r="C12" s="86">
        <v>0.5</v>
      </c>
      <c r="D12" s="322">
        <v>57.5</v>
      </c>
      <c r="E12" s="100">
        <f t="shared" si="0"/>
        <v>2.875</v>
      </c>
      <c r="F12" s="78"/>
      <c r="G12" s="521"/>
      <c r="H12" s="23"/>
      <c r="I12" s="23"/>
      <c r="J12" s="23"/>
      <c r="K12" s="23"/>
      <c r="L12" s="23"/>
      <c r="M12" s="23"/>
      <c r="N12" s="23"/>
      <c r="O12" s="23"/>
    </row>
    <row r="13" spans="1:15" s="22" customFormat="1" ht="15.75">
      <c r="A13" s="56">
        <v>8</v>
      </c>
      <c r="B13" s="44" t="s">
        <v>166</v>
      </c>
      <c r="C13" s="100">
        <v>0</v>
      </c>
      <c r="D13" s="322">
        <v>0</v>
      </c>
      <c r="E13" s="100">
        <f t="shared" si="0"/>
        <v>0</v>
      </c>
      <c r="F13" s="78"/>
      <c r="G13" s="521"/>
      <c r="H13" s="23"/>
      <c r="I13" s="23"/>
      <c r="J13" s="23"/>
      <c r="K13" s="23"/>
      <c r="L13" s="23"/>
      <c r="M13" s="23"/>
      <c r="N13" s="23"/>
      <c r="O13" s="23"/>
    </row>
    <row r="14" spans="1:15" s="22" customFormat="1" ht="15.75">
      <c r="A14" s="56">
        <v>9</v>
      </c>
      <c r="B14" s="44" t="s">
        <v>167</v>
      </c>
      <c r="C14" s="100">
        <v>0</v>
      </c>
      <c r="D14" s="322">
        <v>0</v>
      </c>
      <c r="E14" s="100">
        <f t="shared" si="0"/>
        <v>0</v>
      </c>
      <c r="F14" s="78"/>
      <c r="G14" s="521"/>
      <c r="H14" s="23"/>
      <c r="I14" s="23"/>
      <c r="J14" s="23"/>
      <c r="K14" s="23"/>
      <c r="L14" s="23"/>
      <c r="M14" s="23"/>
      <c r="N14" s="23"/>
      <c r="O14" s="23"/>
    </row>
    <row r="15" spans="1:15" s="22" customFormat="1" ht="15.75">
      <c r="A15" s="56">
        <v>10</v>
      </c>
      <c r="B15" s="44" t="s">
        <v>168</v>
      </c>
      <c r="C15" s="86">
        <v>0.5</v>
      </c>
      <c r="D15" s="322">
        <v>57.5</v>
      </c>
      <c r="E15" s="100">
        <f t="shared" si="0"/>
        <v>2.875</v>
      </c>
      <c r="F15" s="78"/>
      <c r="G15" s="521"/>
      <c r="H15" s="23"/>
      <c r="I15" s="23"/>
      <c r="J15" s="23"/>
      <c r="K15" s="23"/>
      <c r="L15" s="23"/>
      <c r="M15" s="23"/>
      <c r="N15" s="23"/>
      <c r="O15" s="23"/>
    </row>
    <row r="16" spans="1:15" s="22" customFormat="1" ht="15.75">
      <c r="A16" s="56">
        <v>11</v>
      </c>
      <c r="B16" s="44" t="s">
        <v>169</v>
      </c>
      <c r="C16" s="100">
        <v>0</v>
      </c>
      <c r="D16" s="322">
        <v>0</v>
      </c>
      <c r="E16" s="100">
        <f t="shared" si="0"/>
        <v>0</v>
      </c>
      <c r="F16" s="78"/>
      <c r="G16" s="521"/>
      <c r="H16" s="23"/>
      <c r="I16" s="23"/>
      <c r="J16" s="23"/>
      <c r="K16" s="23"/>
      <c r="L16" s="23"/>
      <c r="M16" s="23"/>
      <c r="N16" s="23"/>
      <c r="O16" s="23"/>
    </row>
    <row r="17" spans="1:15" s="22" customFormat="1" ht="15.75">
      <c r="A17" s="56">
        <v>12</v>
      </c>
      <c r="B17" s="44" t="s">
        <v>170</v>
      </c>
      <c r="C17" s="100">
        <v>0</v>
      </c>
      <c r="D17" s="322">
        <v>0</v>
      </c>
      <c r="E17" s="100">
        <f t="shared" si="0"/>
        <v>0</v>
      </c>
      <c r="F17" s="78"/>
      <c r="G17" s="521"/>
      <c r="H17" s="23"/>
      <c r="I17" s="23"/>
      <c r="J17" s="23"/>
      <c r="K17" s="23"/>
      <c r="L17" s="23"/>
      <c r="M17" s="23"/>
      <c r="N17" s="23"/>
      <c r="O17" s="23"/>
    </row>
    <row r="18" spans="1:15" s="22" customFormat="1" ht="15.75">
      <c r="A18" s="56">
        <v>13</v>
      </c>
      <c r="B18" s="49" t="s">
        <v>171</v>
      </c>
      <c r="C18" s="86">
        <v>1</v>
      </c>
      <c r="D18" s="86">
        <v>57.5</v>
      </c>
      <c r="E18" s="100">
        <v>5.75</v>
      </c>
      <c r="F18" s="79"/>
      <c r="G18" s="522"/>
      <c r="H18" s="58"/>
      <c r="I18" s="80"/>
      <c r="J18" s="58"/>
      <c r="K18" s="23"/>
    </row>
    <row r="19" spans="1:15" s="22" customFormat="1" ht="15.75">
      <c r="A19" s="56">
        <v>14</v>
      </c>
      <c r="B19" s="81" t="s">
        <v>172</v>
      </c>
      <c r="C19" s="86">
        <v>0.5</v>
      </c>
      <c r="D19" s="86">
        <v>57.5</v>
      </c>
      <c r="E19" s="100">
        <v>2.87</v>
      </c>
      <c r="F19" s="79"/>
      <c r="G19" s="522"/>
    </row>
    <row r="20" spans="1:15" s="22" customFormat="1" ht="15.75">
      <c r="A20" s="56">
        <v>15</v>
      </c>
      <c r="B20" s="81" t="s">
        <v>173</v>
      </c>
      <c r="C20" s="86">
        <v>0.4</v>
      </c>
      <c r="D20" s="86">
        <v>57.5</v>
      </c>
      <c r="E20" s="100">
        <v>2.2999999999999998</v>
      </c>
      <c r="F20" s="79"/>
      <c r="G20" s="522"/>
    </row>
    <row r="21" spans="1:15" s="22" customFormat="1" ht="15.75">
      <c r="A21" s="56">
        <v>16</v>
      </c>
      <c r="B21" s="81" t="s">
        <v>174</v>
      </c>
      <c r="C21" s="86">
        <v>0.3</v>
      </c>
      <c r="D21" s="86">
        <v>57.5</v>
      </c>
      <c r="E21" s="100">
        <v>1.72</v>
      </c>
      <c r="F21" s="79"/>
      <c r="G21" s="522"/>
    </row>
    <row r="22" spans="1:15" s="22" customFormat="1" ht="15.75">
      <c r="A22" s="56">
        <v>17</v>
      </c>
      <c r="B22" s="81" t="s">
        <v>175</v>
      </c>
      <c r="C22" s="86">
        <v>0.8</v>
      </c>
      <c r="D22" s="86">
        <v>57.5</v>
      </c>
      <c r="E22" s="100">
        <v>4.5999999999999996</v>
      </c>
      <c r="F22" s="79"/>
      <c r="G22" s="522"/>
    </row>
    <row r="23" spans="1:15" s="22" customFormat="1" ht="15.75">
      <c r="A23" s="56">
        <v>18</v>
      </c>
      <c r="B23" s="81" t="s">
        <v>176</v>
      </c>
      <c r="C23" s="86">
        <v>0.8</v>
      </c>
      <c r="D23" s="86">
        <v>57.5</v>
      </c>
      <c r="E23" s="100">
        <v>4.5999999999999996</v>
      </c>
      <c r="F23" s="79"/>
      <c r="G23" s="522"/>
    </row>
    <row r="24" spans="1:15" s="22" customFormat="1" ht="15.75">
      <c r="A24" s="56">
        <v>19</v>
      </c>
      <c r="B24" s="81" t="s">
        <v>177</v>
      </c>
      <c r="C24" s="86">
        <v>0.4</v>
      </c>
      <c r="D24" s="86">
        <v>57.5</v>
      </c>
      <c r="E24" s="100">
        <v>2.2999999999999998</v>
      </c>
      <c r="F24" s="79"/>
      <c r="G24" s="522"/>
    </row>
    <row r="25" spans="1:15" s="22" customFormat="1" ht="15.75">
      <c r="A25" s="56">
        <v>20</v>
      </c>
      <c r="B25" s="81" t="s">
        <v>178</v>
      </c>
      <c r="C25" s="86">
        <v>0.3</v>
      </c>
      <c r="D25" s="86">
        <v>57.5</v>
      </c>
      <c r="E25" s="100">
        <v>1.72</v>
      </c>
      <c r="F25" s="79"/>
      <c r="G25" s="522"/>
    </row>
    <row r="26" spans="1:15" s="22" customFormat="1" ht="15.75">
      <c r="A26" s="56">
        <v>21</v>
      </c>
      <c r="B26" s="81" t="s">
        <v>179</v>
      </c>
      <c r="C26" s="86">
        <v>0.3</v>
      </c>
      <c r="D26" s="86">
        <v>57.5</v>
      </c>
      <c r="E26" s="100">
        <v>1.72</v>
      </c>
      <c r="F26" s="79"/>
      <c r="G26" s="522"/>
    </row>
    <row r="27" spans="1:15" s="22" customFormat="1" ht="15.75">
      <c r="A27" s="56">
        <v>22</v>
      </c>
      <c r="B27" s="81" t="s">
        <v>180</v>
      </c>
      <c r="C27" s="86">
        <v>0.2</v>
      </c>
      <c r="D27" s="86">
        <v>57.5</v>
      </c>
      <c r="E27" s="100">
        <v>1.1499999999999999</v>
      </c>
      <c r="F27" s="79"/>
      <c r="G27" s="522"/>
    </row>
    <row r="28" spans="1:15" s="22" customFormat="1" ht="15.75">
      <c r="A28" s="56">
        <v>23</v>
      </c>
      <c r="B28" s="52" t="s">
        <v>181</v>
      </c>
      <c r="C28" s="56">
        <v>0.2</v>
      </c>
      <c r="D28" s="104" t="s">
        <v>552</v>
      </c>
      <c r="E28" s="55">
        <f>C28*D28</f>
        <v>11.200000000000001</v>
      </c>
      <c r="F28" s="82"/>
      <c r="G28" s="523"/>
    </row>
    <row r="29" spans="1:15" s="22" customFormat="1" ht="15.75">
      <c r="A29" s="56">
        <v>24</v>
      </c>
      <c r="B29" s="52" t="s">
        <v>182</v>
      </c>
      <c r="C29" s="56">
        <v>0.2</v>
      </c>
      <c r="D29" s="104" t="s">
        <v>552</v>
      </c>
      <c r="E29" s="55">
        <f t="shared" ref="E29:E38" si="1">C29*D29</f>
        <v>11.200000000000001</v>
      </c>
      <c r="F29" s="82"/>
      <c r="G29" s="523"/>
    </row>
    <row r="30" spans="1:15" s="22" customFormat="1" ht="15.75">
      <c r="A30" s="56">
        <v>25</v>
      </c>
      <c r="B30" s="52" t="s">
        <v>183</v>
      </c>
      <c r="C30" s="56">
        <v>0.4</v>
      </c>
      <c r="D30" s="104" t="s">
        <v>552</v>
      </c>
      <c r="E30" s="55">
        <f t="shared" si="1"/>
        <v>22.400000000000002</v>
      </c>
      <c r="F30" s="82"/>
      <c r="G30" s="523"/>
    </row>
    <row r="31" spans="1:15" s="22" customFormat="1" ht="15.75">
      <c r="A31" s="56">
        <v>26</v>
      </c>
      <c r="B31" s="52" t="s">
        <v>184</v>
      </c>
      <c r="C31" s="56">
        <v>0.2</v>
      </c>
      <c r="D31" s="104" t="s">
        <v>552</v>
      </c>
      <c r="E31" s="55">
        <f t="shared" si="1"/>
        <v>11.200000000000001</v>
      </c>
      <c r="F31" s="82"/>
      <c r="G31" s="523"/>
    </row>
    <row r="32" spans="1:15" s="22" customFormat="1" ht="15.75">
      <c r="A32" s="56">
        <v>27</v>
      </c>
      <c r="B32" s="52" t="s">
        <v>185</v>
      </c>
      <c r="C32" s="56">
        <v>0.3</v>
      </c>
      <c r="D32" s="104" t="s">
        <v>552</v>
      </c>
      <c r="E32" s="55">
        <f t="shared" si="1"/>
        <v>16.8</v>
      </c>
      <c r="F32" s="82"/>
      <c r="G32" s="523"/>
    </row>
    <row r="33" spans="1:7" s="22" customFormat="1" ht="15.75">
      <c r="A33" s="56">
        <v>28</v>
      </c>
      <c r="B33" s="52" t="s">
        <v>186</v>
      </c>
      <c r="C33" s="56">
        <v>0.3</v>
      </c>
      <c r="D33" s="104" t="s">
        <v>552</v>
      </c>
      <c r="E33" s="55">
        <f t="shared" si="1"/>
        <v>16.8</v>
      </c>
      <c r="F33" s="82"/>
      <c r="G33" s="523"/>
    </row>
    <row r="34" spans="1:7" s="22" customFormat="1" ht="15.75">
      <c r="A34" s="56">
        <v>29</v>
      </c>
      <c r="B34" s="52" t="s">
        <v>187</v>
      </c>
      <c r="C34" s="56">
        <v>0.5</v>
      </c>
      <c r="D34" s="104" t="s">
        <v>552</v>
      </c>
      <c r="E34" s="55">
        <f t="shared" si="1"/>
        <v>28</v>
      </c>
      <c r="F34" s="82"/>
      <c r="G34" s="523"/>
    </row>
    <row r="35" spans="1:7" s="22" customFormat="1" ht="15.75">
      <c r="A35" s="56">
        <v>30</v>
      </c>
      <c r="B35" s="52" t="s">
        <v>188</v>
      </c>
      <c r="C35" s="56">
        <v>0.5</v>
      </c>
      <c r="D35" s="104" t="s">
        <v>552</v>
      </c>
      <c r="E35" s="55">
        <f t="shared" si="1"/>
        <v>28</v>
      </c>
      <c r="F35" s="82"/>
      <c r="G35" s="523"/>
    </row>
    <row r="36" spans="1:7" s="22" customFormat="1" ht="15.75">
      <c r="A36" s="56">
        <v>31</v>
      </c>
      <c r="B36" s="52" t="s">
        <v>189</v>
      </c>
      <c r="C36" s="56">
        <v>0.5</v>
      </c>
      <c r="D36" s="104" t="s">
        <v>552</v>
      </c>
      <c r="E36" s="55">
        <f t="shared" si="1"/>
        <v>28</v>
      </c>
      <c r="F36" s="82"/>
      <c r="G36" s="523"/>
    </row>
    <row r="37" spans="1:7" s="22" customFormat="1" ht="15.75">
      <c r="A37" s="56">
        <v>32</v>
      </c>
      <c r="B37" s="52" t="s">
        <v>190</v>
      </c>
      <c r="C37" s="56">
        <v>0.3</v>
      </c>
      <c r="D37" s="104" t="s">
        <v>552</v>
      </c>
      <c r="E37" s="55">
        <f t="shared" si="1"/>
        <v>16.8</v>
      </c>
      <c r="F37" s="82"/>
      <c r="G37" s="523"/>
    </row>
    <row r="38" spans="1:7" s="22" customFormat="1" ht="15.75">
      <c r="A38" s="56">
        <v>33</v>
      </c>
      <c r="B38" s="52" t="s">
        <v>191</v>
      </c>
      <c r="C38" s="104">
        <v>0.1</v>
      </c>
      <c r="D38" s="104" t="s">
        <v>552</v>
      </c>
      <c r="E38" s="55">
        <f t="shared" si="1"/>
        <v>5.6000000000000005</v>
      </c>
      <c r="F38" s="82"/>
      <c r="G38" s="523"/>
    </row>
    <row r="39" spans="1:7" s="22" customFormat="1" ht="15.75">
      <c r="A39" s="524" t="s">
        <v>192</v>
      </c>
      <c r="B39" s="524"/>
      <c r="C39" s="83">
        <f>SUM(C6:C38)</f>
        <v>15.300000000000004</v>
      </c>
      <c r="D39" s="83">
        <f t="shared" ref="D39:E39" si="2">SUM(D6:D38)</f>
        <v>1035</v>
      </c>
      <c r="E39" s="83">
        <f t="shared" si="2"/>
        <v>263.83000000000004</v>
      </c>
      <c r="F39" s="83">
        <f t="shared" ref="F39" si="3">SUM(F6:F38)</f>
        <v>0</v>
      </c>
    </row>
  </sheetData>
  <mergeCells count="10">
    <mergeCell ref="G6:G17"/>
    <mergeCell ref="G18:G27"/>
    <mergeCell ref="G28:G38"/>
    <mergeCell ref="A39:B39"/>
    <mergeCell ref="A2:F2"/>
    <mergeCell ref="A3:F3"/>
    <mergeCell ref="A4:A5"/>
    <mergeCell ref="B4:B5"/>
    <mergeCell ref="C4:E4"/>
    <mergeCell ref="F4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Q4" sqref="Q4"/>
    </sheetView>
  </sheetViews>
  <sheetFormatPr defaultRowHeight="15"/>
  <cols>
    <col min="1" max="1" width="6.42578125" customWidth="1"/>
    <col min="2" max="2" width="11.85546875" customWidth="1"/>
    <col min="3" max="3" width="7.85546875" customWidth="1"/>
    <col min="4" max="5" width="9.140625" style="150"/>
    <col min="6" max="7" width="7.42578125" style="150" customWidth="1"/>
    <col min="8" max="8" width="8" style="150" customWidth="1"/>
    <col min="9" max="9" width="8.28515625" style="150" customWidth="1"/>
    <col min="10" max="10" width="10.140625" style="150" customWidth="1"/>
    <col min="12" max="12" width="8.42578125" customWidth="1"/>
    <col min="15" max="15" width="9.140625" customWidth="1"/>
  </cols>
  <sheetData>
    <row r="1" spans="1:21" ht="15.75"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483" t="s">
        <v>293</v>
      </c>
      <c r="O1" s="483"/>
    </row>
    <row r="2" spans="1:21" s="22" customFormat="1" ht="15.75">
      <c r="A2" s="512" t="s">
        <v>595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8"/>
      <c r="Q2" s="58"/>
      <c r="R2" s="58"/>
      <c r="S2" s="58"/>
      <c r="T2" s="58"/>
      <c r="U2" s="58"/>
    </row>
    <row r="3" spans="1:21" s="22" customFormat="1" ht="15" customHeight="1">
      <c r="A3" s="527" t="s">
        <v>600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T3" s="84"/>
      <c r="U3" s="84"/>
    </row>
    <row r="4" spans="1:21" s="22" customFormat="1" ht="12" customHeight="1">
      <c r="A4" s="85"/>
      <c r="B4" s="85"/>
      <c r="C4" s="85"/>
      <c r="D4" s="146"/>
      <c r="E4" s="146"/>
      <c r="F4" s="146"/>
      <c r="G4" s="146"/>
      <c r="H4" s="146"/>
      <c r="I4" s="146"/>
      <c r="J4" s="146"/>
      <c r="L4" s="434"/>
      <c r="M4" s="434"/>
      <c r="N4" s="468" t="s">
        <v>152</v>
      </c>
      <c r="O4" s="434"/>
      <c r="P4" s="58"/>
      <c r="Q4" s="58"/>
      <c r="R4" s="58"/>
      <c r="S4" s="58"/>
      <c r="T4" s="58"/>
      <c r="U4" s="58"/>
    </row>
    <row r="5" spans="1:21" s="22" customFormat="1" ht="16.5" customHeight="1">
      <c r="A5" s="536" t="s">
        <v>147</v>
      </c>
      <c r="B5" s="537" t="s">
        <v>197</v>
      </c>
      <c r="C5" s="536" t="s">
        <v>553</v>
      </c>
      <c r="D5" s="529" t="s">
        <v>554</v>
      </c>
      <c r="E5" s="540" t="s">
        <v>7</v>
      </c>
      <c r="F5" s="541"/>
      <c r="G5" s="541"/>
      <c r="H5" s="541"/>
      <c r="I5" s="541"/>
      <c r="J5" s="541"/>
      <c r="K5" s="541"/>
      <c r="L5" s="541"/>
      <c r="M5" s="541"/>
      <c r="N5" s="542"/>
      <c r="O5" s="529" t="s">
        <v>207</v>
      </c>
    </row>
    <row r="6" spans="1:21" s="23" customFormat="1" ht="31.5" customHeight="1">
      <c r="A6" s="536"/>
      <c r="B6" s="538"/>
      <c r="C6" s="536"/>
      <c r="D6" s="529"/>
      <c r="E6" s="530" t="s">
        <v>212</v>
      </c>
      <c r="F6" s="531"/>
      <c r="G6" s="531"/>
      <c r="H6" s="531"/>
      <c r="I6" s="532"/>
      <c r="J6" s="533" t="s">
        <v>213</v>
      </c>
      <c r="K6" s="534"/>
      <c r="L6" s="535"/>
      <c r="M6" s="528" t="s">
        <v>214</v>
      </c>
      <c r="N6" s="528"/>
      <c r="O6" s="529"/>
    </row>
    <row r="7" spans="1:21" s="23" customFormat="1" ht="31.5">
      <c r="A7" s="536"/>
      <c r="B7" s="539"/>
      <c r="C7" s="536"/>
      <c r="D7" s="529"/>
      <c r="E7" s="326" t="s">
        <v>555</v>
      </c>
      <c r="F7" s="530" t="s">
        <v>556</v>
      </c>
      <c r="G7" s="532"/>
      <c r="H7" s="530" t="s">
        <v>215</v>
      </c>
      <c r="I7" s="532"/>
      <c r="J7" s="326" t="s">
        <v>557</v>
      </c>
      <c r="K7" s="326" t="s">
        <v>216</v>
      </c>
      <c r="L7" s="326" t="s">
        <v>217</v>
      </c>
      <c r="M7" s="326" t="s">
        <v>216</v>
      </c>
      <c r="N7" s="326" t="s">
        <v>218</v>
      </c>
      <c r="O7" s="529"/>
    </row>
    <row r="8" spans="1:21" s="22" customFormat="1" ht="15.75">
      <c r="A8" s="324"/>
      <c r="B8" s="325"/>
      <c r="C8" s="324"/>
      <c r="D8" s="326"/>
      <c r="E8" s="326"/>
      <c r="F8" s="435">
        <v>2025</v>
      </c>
      <c r="G8" s="435">
        <v>2026</v>
      </c>
      <c r="H8" s="435">
        <v>2025</v>
      </c>
      <c r="I8" s="435">
        <v>2026</v>
      </c>
      <c r="J8" s="326"/>
      <c r="K8" s="323"/>
      <c r="L8" s="323"/>
      <c r="M8" s="323"/>
      <c r="N8" s="323"/>
      <c r="O8" s="326"/>
    </row>
    <row r="9" spans="1:21" s="22" customFormat="1" ht="15.75">
      <c r="A9" s="327">
        <v>1</v>
      </c>
      <c r="B9" s="328" t="s">
        <v>159</v>
      </c>
      <c r="C9" s="329" t="s">
        <v>32</v>
      </c>
      <c r="D9" s="330">
        <f t="shared" ref="D9:D34" si="0">SUM(F9:N9)</f>
        <v>10.100000000000001</v>
      </c>
      <c r="E9" s="330">
        <f>G9+I9</f>
        <v>7</v>
      </c>
      <c r="F9" s="118">
        <v>1.5</v>
      </c>
      <c r="G9" s="118">
        <v>2</v>
      </c>
      <c r="H9" s="330">
        <v>1</v>
      </c>
      <c r="I9" s="118">
        <v>5</v>
      </c>
      <c r="J9" s="330">
        <f>K9+L9</f>
        <v>0.3</v>
      </c>
      <c r="K9" s="335">
        <v>0</v>
      </c>
      <c r="L9" s="118">
        <v>0.3</v>
      </c>
      <c r="M9" s="118"/>
      <c r="N9" s="331">
        <v>0</v>
      </c>
      <c r="O9" s="327"/>
    </row>
    <row r="10" spans="1:21" s="22" customFormat="1" ht="15.75">
      <c r="A10" s="327">
        <v>2</v>
      </c>
      <c r="B10" s="328" t="s">
        <v>160</v>
      </c>
      <c r="C10" s="329" t="s">
        <v>32</v>
      </c>
      <c r="D10" s="330">
        <f t="shared" si="0"/>
        <v>12.899999999999999</v>
      </c>
      <c r="E10" s="330">
        <f t="shared" ref="E10:E41" si="1">G10+I10</f>
        <v>8</v>
      </c>
      <c r="F10" s="332">
        <v>2</v>
      </c>
      <c r="G10" s="332">
        <v>2</v>
      </c>
      <c r="H10" s="333">
        <v>1</v>
      </c>
      <c r="I10" s="332">
        <v>6</v>
      </c>
      <c r="J10" s="330">
        <f t="shared" ref="J10:J41" si="2">K10+L10</f>
        <v>0.7</v>
      </c>
      <c r="K10" s="335">
        <v>0.2</v>
      </c>
      <c r="L10" s="118">
        <v>0.5</v>
      </c>
      <c r="M10" s="118"/>
      <c r="N10" s="331">
        <v>0.5</v>
      </c>
      <c r="O10" s="327"/>
    </row>
    <row r="11" spans="1:21" s="22" customFormat="1" ht="15.75">
      <c r="A11" s="327">
        <v>3</v>
      </c>
      <c r="B11" s="328" t="s">
        <v>161</v>
      </c>
      <c r="C11" s="329" t="s">
        <v>32</v>
      </c>
      <c r="D11" s="330">
        <f t="shared" si="0"/>
        <v>8.5</v>
      </c>
      <c r="E11" s="330">
        <f t="shared" si="1"/>
        <v>6</v>
      </c>
      <c r="F11" s="118">
        <v>1.5</v>
      </c>
      <c r="G11" s="118">
        <v>3</v>
      </c>
      <c r="H11" s="333">
        <v>1</v>
      </c>
      <c r="I11" s="118">
        <v>3</v>
      </c>
      <c r="J11" s="330">
        <f t="shared" si="2"/>
        <v>0</v>
      </c>
      <c r="K11" s="335">
        <v>0</v>
      </c>
      <c r="L11" s="118"/>
      <c r="M11" s="118"/>
      <c r="N11" s="331">
        <v>0</v>
      </c>
      <c r="O11" s="327"/>
    </row>
    <row r="12" spans="1:21" s="22" customFormat="1" ht="15.75">
      <c r="A12" s="327">
        <v>4</v>
      </c>
      <c r="B12" s="328" t="s">
        <v>162</v>
      </c>
      <c r="C12" s="329" t="s">
        <v>32</v>
      </c>
      <c r="D12" s="330">
        <f t="shared" si="0"/>
        <v>12.5</v>
      </c>
      <c r="E12" s="330">
        <f t="shared" si="1"/>
        <v>7.5</v>
      </c>
      <c r="F12" s="118">
        <v>2.5</v>
      </c>
      <c r="G12" s="118">
        <v>2.5</v>
      </c>
      <c r="H12" s="333">
        <v>1</v>
      </c>
      <c r="I12" s="118">
        <v>5</v>
      </c>
      <c r="J12" s="330">
        <f t="shared" si="2"/>
        <v>0.5</v>
      </c>
      <c r="K12" s="335">
        <v>0.2</v>
      </c>
      <c r="L12" s="118">
        <v>0.3</v>
      </c>
      <c r="M12" s="118"/>
      <c r="N12" s="331">
        <v>0.5</v>
      </c>
      <c r="O12" s="327"/>
    </row>
    <row r="13" spans="1:21" s="22" customFormat="1" ht="15.75">
      <c r="A13" s="327">
        <v>5</v>
      </c>
      <c r="B13" s="328" t="s">
        <v>163</v>
      </c>
      <c r="C13" s="329" t="s">
        <v>32</v>
      </c>
      <c r="D13" s="330">
        <f t="shared" si="0"/>
        <v>12.5</v>
      </c>
      <c r="E13" s="330">
        <f t="shared" si="1"/>
        <v>8</v>
      </c>
      <c r="F13" s="332">
        <v>2.5</v>
      </c>
      <c r="G13" s="332">
        <v>3</v>
      </c>
      <c r="H13" s="333">
        <v>2</v>
      </c>
      <c r="I13" s="332">
        <v>5</v>
      </c>
      <c r="J13" s="330">
        <f t="shared" si="2"/>
        <v>0</v>
      </c>
      <c r="K13" s="335">
        <v>0</v>
      </c>
      <c r="L13" s="118"/>
      <c r="M13" s="118"/>
      <c r="N13" s="331">
        <v>0</v>
      </c>
      <c r="O13" s="327"/>
    </row>
    <row r="14" spans="1:21" s="22" customFormat="1" ht="15.75">
      <c r="A14" s="327">
        <v>6</v>
      </c>
      <c r="B14" s="328" t="s">
        <v>164</v>
      </c>
      <c r="C14" s="329" t="s">
        <v>32</v>
      </c>
      <c r="D14" s="330">
        <f t="shared" si="0"/>
        <v>6.5</v>
      </c>
      <c r="E14" s="330">
        <f t="shared" si="1"/>
        <v>4.5</v>
      </c>
      <c r="F14" s="332">
        <v>1</v>
      </c>
      <c r="G14" s="332">
        <v>2</v>
      </c>
      <c r="H14" s="333">
        <v>1</v>
      </c>
      <c r="I14" s="332">
        <v>2.5</v>
      </c>
      <c r="J14" s="330">
        <f t="shared" si="2"/>
        <v>0</v>
      </c>
      <c r="K14" s="335">
        <v>0</v>
      </c>
      <c r="L14" s="118"/>
      <c r="M14" s="118"/>
      <c r="N14" s="331">
        <v>0</v>
      </c>
      <c r="O14" s="327"/>
    </row>
    <row r="15" spans="1:21" s="22" customFormat="1" ht="15.75">
      <c r="A15" s="327">
        <v>7</v>
      </c>
      <c r="B15" s="328" t="s">
        <v>165</v>
      </c>
      <c r="C15" s="329" t="s">
        <v>32</v>
      </c>
      <c r="D15" s="330">
        <f t="shared" si="0"/>
        <v>13.5</v>
      </c>
      <c r="E15" s="330">
        <f t="shared" si="1"/>
        <v>8</v>
      </c>
      <c r="F15" s="332">
        <v>4</v>
      </c>
      <c r="G15" s="332">
        <v>4</v>
      </c>
      <c r="H15" s="333">
        <v>1.5</v>
      </c>
      <c r="I15" s="332">
        <v>4</v>
      </c>
      <c r="J15" s="330">
        <f t="shared" si="2"/>
        <v>0</v>
      </c>
      <c r="K15" s="335">
        <v>0</v>
      </c>
      <c r="L15" s="118"/>
      <c r="M15" s="118"/>
      <c r="N15" s="331">
        <v>0</v>
      </c>
      <c r="O15" s="327"/>
    </row>
    <row r="16" spans="1:21" s="22" customFormat="1" ht="15.75">
      <c r="A16" s="327">
        <v>8</v>
      </c>
      <c r="B16" s="328" t="s">
        <v>166</v>
      </c>
      <c r="C16" s="329" t="s">
        <v>32</v>
      </c>
      <c r="D16" s="330">
        <f t="shared" si="0"/>
        <v>1.9200000000000002</v>
      </c>
      <c r="E16" s="330">
        <f t="shared" si="1"/>
        <v>1.37</v>
      </c>
      <c r="F16" s="118">
        <v>0.5</v>
      </c>
      <c r="G16" s="118">
        <v>0.87</v>
      </c>
      <c r="H16" s="334">
        <v>0.05</v>
      </c>
      <c r="I16" s="118">
        <v>0.5</v>
      </c>
      <c r="J16" s="330">
        <f t="shared" si="2"/>
        <v>0</v>
      </c>
      <c r="K16" s="335">
        <v>0</v>
      </c>
      <c r="L16" s="118"/>
      <c r="M16" s="118"/>
      <c r="N16" s="331">
        <v>0</v>
      </c>
      <c r="O16" s="327"/>
    </row>
    <row r="17" spans="1:15" s="22" customFormat="1" ht="15.75">
      <c r="A17" s="327">
        <v>9</v>
      </c>
      <c r="B17" s="328" t="s">
        <v>167</v>
      </c>
      <c r="C17" s="329" t="s">
        <v>32</v>
      </c>
      <c r="D17" s="330">
        <f t="shared" si="0"/>
        <v>23.3</v>
      </c>
      <c r="E17" s="330">
        <f t="shared" si="1"/>
        <v>13</v>
      </c>
      <c r="F17" s="332">
        <v>2.5</v>
      </c>
      <c r="G17" s="332">
        <v>6</v>
      </c>
      <c r="H17" s="333">
        <v>2.8</v>
      </c>
      <c r="I17" s="332">
        <v>7</v>
      </c>
      <c r="J17" s="330">
        <f t="shared" si="2"/>
        <v>2</v>
      </c>
      <c r="K17" s="335">
        <v>1</v>
      </c>
      <c r="L17" s="118">
        <v>1</v>
      </c>
      <c r="M17" s="335">
        <v>1</v>
      </c>
      <c r="N17" s="331">
        <v>0</v>
      </c>
      <c r="O17" s="327"/>
    </row>
    <row r="18" spans="1:15" s="22" customFormat="1" ht="15.75">
      <c r="A18" s="327">
        <v>10</v>
      </c>
      <c r="B18" s="328" t="s">
        <v>168</v>
      </c>
      <c r="C18" s="329" t="s">
        <v>32</v>
      </c>
      <c r="D18" s="330">
        <f t="shared" si="0"/>
        <v>13.6</v>
      </c>
      <c r="E18" s="330">
        <f t="shared" si="1"/>
        <v>10</v>
      </c>
      <c r="F18" s="332">
        <v>2</v>
      </c>
      <c r="G18" s="332">
        <v>5</v>
      </c>
      <c r="H18" s="333">
        <v>1.6</v>
      </c>
      <c r="I18" s="332">
        <v>5</v>
      </c>
      <c r="J18" s="330">
        <f t="shared" si="2"/>
        <v>0</v>
      </c>
      <c r="K18" s="335">
        <v>0</v>
      </c>
      <c r="L18" s="118"/>
      <c r="M18" s="118"/>
      <c r="N18" s="331">
        <v>0</v>
      </c>
      <c r="O18" s="327"/>
    </row>
    <row r="19" spans="1:15" s="22" customFormat="1" ht="15.75">
      <c r="A19" s="327">
        <v>11</v>
      </c>
      <c r="B19" s="328" t="s">
        <v>169</v>
      </c>
      <c r="C19" s="329" t="s">
        <v>32</v>
      </c>
      <c r="D19" s="330">
        <f t="shared" si="0"/>
        <v>2.5</v>
      </c>
      <c r="E19" s="330">
        <f t="shared" si="1"/>
        <v>1.5</v>
      </c>
      <c r="F19" s="118">
        <v>0.5</v>
      </c>
      <c r="G19" s="118">
        <v>1</v>
      </c>
      <c r="H19" s="333">
        <v>0.5</v>
      </c>
      <c r="I19" s="118">
        <v>0.5</v>
      </c>
      <c r="J19" s="330">
        <f t="shared" si="2"/>
        <v>0</v>
      </c>
      <c r="K19" s="335">
        <v>0</v>
      </c>
      <c r="L19" s="118"/>
      <c r="M19" s="118"/>
      <c r="N19" s="331">
        <v>0</v>
      </c>
      <c r="O19" s="327"/>
    </row>
    <row r="20" spans="1:15" s="22" customFormat="1" ht="15.75">
      <c r="A20" s="327">
        <v>12</v>
      </c>
      <c r="B20" s="328" t="s">
        <v>170</v>
      </c>
      <c r="C20" s="329" t="s">
        <v>32</v>
      </c>
      <c r="D20" s="330">
        <f t="shared" si="0"/>
        <v>2.5</v>
      </c>
      <c r="E20" s="330">
        <f t="shared" si="1"/>
        <v>1.5</v>
      </c>
      <c r="F20" s="118">
        <v>0.5</v>
      </c>
      <c r="G20" s="118">
        <v>1</v>
      </c>
      <c r="H20" s="333">
        <v>0.5</v>
      </c>
      <c r="I20" s="118">
        <v>0.5</v>
      </c>
      <c r="J20" s="330">
        <f t="shared" si="2"/>
        <v>0</v>
      </c>
      <c r="K20" s="335">
        <v>0</v>
      </c>
      <c r="L20" s="118"/>
      <c r="M20" s="118"/>
      <c r="N20" s="331">
        <v>0</v>
      </c>
      <c r="O20" s="327"/>
    </row>
    <row r="21" spans="1:15" s="22" customFormat="1" ht="15.75">
      <c r="A21" s="327">
        <v>13</v>
      </c>
      <c r="B21" s="336" t="s">
        <v>171</v>
      </c>
      <c r="C21" s="329" t="s">
        <v>32</v>
      </c>
      <c r="D21" s="330">
        <f t="shared" si="0"/>
        <v>25.1</v>
      </c>
      <c r="E21" s="330">
        <f t="shared" si="1"/>
        <v>15</v>
      </c>
      <c r="F21" s="118">
        <v>9</v>
      </c>
      <c r="G21" s="118">
        <v>13</v>
      </c>
      <c r="H21" s="337">
        <v>0.8</v>
      </c>
      <c r="I21" s="337">
        <v>2</v>
      </c>
      <c r="J21" s="330">
        <f t="shared" si="2"/>
        <v>0</v>
      </c>
      <c r="K21" s="337"/>
      <c r="L21" s="147"/>
      <c r="M21" s="330">
        <v>0.3</v>
      </c>
      <c r="N21" s="330">
        <v>0</v>
      </c>
      <c r="O21" s="338"/>
    </row>
    <row r="22" spans="1:15" s="22" customFormat="1" ht="15.75">
      <c r="A22" s="327">
        <v>14</v>
      </c>
      <c r="B22" s="327" t="s">
        <v>172</v>
      </c>
      <c r="C22" s="329" t="s">
        <v>32</v>
      </c>
      <c r="D22" s="330">
        <f t="shared" si="0"/>
        <v>24.3</v>
      </c>
      <c r="E22" s="330">
        <f t="shared" si="1"/>
        <v>14</v>
      </c>
      <c r="F22" s="337">
        <v>6</v>
      </c>
      <c r="G22" s="337">
        <v>9</v>
      </c>
      <c r="H22" s="339">
        <v>4</v>
      </c>
      <c r="I22" s="339">
        <v>5</v>
      </c>
      <c r="J22" s="330">
        <f t="shared" si="2"/>
        <v>0</v>
      </c>
      <c r="K22" s="339"/>
      <c r="L22" s="118"/>
      <c r="M22" s="330">
        <v>0.3</v>
      </c>
      <c r="N22" s="340">
        <v>0</v>
      </c>
      <c r="O22" s="327"/>
    </row>
    <row r="23" spans="1:15" s="22" customFormat="1" ht="15.75">
      <c r="A23" s="327">
        <v>15</v>
      </c>
      <c r="B23" s="327" t="s">
        <v>173</v>
      </c>
      <c r="C23" s="329" t="s">
        <v>32</v>
      </c>
      <c r="D23" s="330">
        <f t="shared" si="0"/>
        <v>31</v>
      </c>
      <c r="E23" s="330">
        <f t="shared" si="1"/>
        <v>17.2</v>
      </c>
      <c r="F23" s="337">
        <v>8</v>
      </c>
      <c r="G23" s="333">
        <v>11.2</v>
      </c>
      <c r="H23" s="339">
        <v>5</v>
      </c>
      <c r="I23" s="339">
        <v>6</v>
      </c>
      <c r="J23" s="330">
        <f t="shared" si="2"/>
        <v>0</v>
      </c>
      <c r="K23" s="339"/>
      <c r="L23" s="118"/>
      <c r="M23" s="330">
        <v>0.3</v>
      </c>
      <c r="N23" s="341">
        <v>0.5</v>
      </c>
      <c r="O23" s="327"/>
    </row>
    <row r="24" spans="1:15" s="22" customFormat="1" ht="15.75">
      <c r="A24" s="327">
        <v>16</v>
      </c>
      <c r="B24" s="327" t="s">
        <v>174</v>
      </c>
      <c r="C24" s="329" t="s">
        <v>32</v>
      </c>
      <c r="D24" s="330">
        <f t="shared" si="0"/>
        <v>18.8</v>
      </c>
      <c r="E24" s="330">
        <f t="shared" si="1"/>
        <v>11</v>
      </c>
      <c r="F24" s="337">
        <v>5</v>
      </c>
      <c r="G24" s="337">
        <v>8</v>
      </c>
      <c r="H24" s="339">
        <v>2</v>
      </c>
      <c r="I24" s="339">
        <v>3</v>
      </c>
      <c r="J24" s="330">
        <f t="shared" si="2"/>
        <v>0</v>
      </c>
      <c r="K24" s="339"/>
      <c r="L24" s="118"/>
      <c r="M24" s="330">
        <v>0.3</v>
      </c>
      <c r="N24" s="341">
        <v>0.5</v>
      </c>
      <c r="O24" s="327"/>
    </row>
    <row r="25" spans="1:15" s="22" customFormat="1" ht="15.75">
      <c r="A25" s="327">
        <v>17</v>
      </c>
      <c r="B25" s="327" t="s">
        <v>175</v>
      </c>
      <c r="C25" s="329" t="s">
        <v>32</v>
      </c>
      <c r="D25" s="330">
        <f t="shared" si="0"/>
        <v>19.100000000000001</v>
      </c>
      <c r="E25" s="330">
        <f t="shared" si="1"/>
        <v>11</v>
      </c>
      <c r="F25" s="337">
        <v>5</v>
      </c>
      <c r="G25" s="337">
        <v>7</v>
      </c>
      <c r="H25" s="339">
        <v>2.8</v>
      </c>
      <c r="I25" s="339">
        <v>4</v>
      </c>
      <c r="J25" s="330">
        <f t="shared" si="2"/>
        <v>0</v>
      </c>
      <c r="K25" s="339"/>
      <c r="L25" s="118"/>
      <c r="M25" s="330">
        <v>0.3</v>
      </c>
      <c r="N25" s="340">
        <v>0</v>
      </c>
      <c r="O25" s="327"/>
    </row>
    <row r="26" spans="1:15" s="22" customFormat="1" ht="15.75">
      <c r="A26" s="327">
        <v>18</v>
      </c>
      <c r="B26" s="327" t="s">
        <v>176</v>
      </c>
      <c r="C26" s="329" t="s">
        <v>32</v>
      </c>
      <c r="D26" s="330">
        <f t="shared" si="0"/>
        <v>16.900000000000002</v>
      </c>
      <c r="E26" s="330">
        <f t="shared" si="1"/>
        <v>10</v>
      </c>
      <c r="F26" s="337">
        <v>5</v>
      </c>
      <c r="G26" s="337">
        <v>7</v>
      </c>
      <c r="H26" s="339">
        <v>1.6</v>
      </c>
      <c r="I26" s="339">
        <v>3</v>
      </c>
      <c r="J26" s="330">
        <f t="shared" si="2"/>
        <v>0</v>
      </c>
      <c r="K26" s="339"/>
      <c r="L26" s="118"/>
      <c r="M26" s="330">
        <v>0.3</v>
      </c>
      <c r="N26" s="340">
        <v>0</v>
      </c>
      <c r="O26" s="327"/>
    </row>
    <row r="27" spans="1:15" s="22" customFormat="1" ht="15.75">
      <c r="A27" s="327">
        <v>19</v>
      </c>
      <c r="B27" s="327" t="s">
        <v>177</v>
      </c>
      <c r="C27" s="329" t="s">
        <v>32</v>
      </c>
      <c r="D27" s="330">
        <f t="shared" si="0"/>
        <v>30.7</v>
      </c>
      <c r="E27" s="330">
        <f t="shared" si="1"/>
        <v>17</v>
      </c>
      <c r="F27" s="337">
        <v>6</v>
      </c>
      <c r="G27" s="337">
        <v>10</v>
      </c>
      <c r="H27" s="339">
        <v>6</v>
      </c>
      <c r="I27" s="339">
        <v>7</v>
      </c>
      <c r="J27" s="330">
        <f t="shared" si="2"/>
        <v>0.2</v>
      </c>
      <c r="K27" s="339"/>
      <c r="L27" s="118">
        <v>0.2</v>
      </c>
      <c r="M27" s="330">
        <v>0.3</v>
      </c>
      <c r="N27" s="340">
        <v>1</v>
      </c>
      <c r="O27" s="327"/>
    </row>
    <row r="28" spans="1:15" s="22" customFormat="1" ht="15.75">
      <c r="A28" s="327">
        <v>20</v>
      </c>
      <c r="B28" s="327" t="s">
        <v>178</v>
      </c>
      <c r="C28" s="329" t="s">
        <v>32</v>
      </c>
      <c r="D28" s="330">
        <f t="shared" si="0"/>
        <v>21.7</v>
      </c>
      <c r="E28" s="330">
        <f t="shared" si="1"/>
        <v>12</v>
      </c>
      <c r="F28" s="337">
        <v>5</v>
      </c>
      <c r="G28" s="337">
        <v>7</v>
      </c>
      <c r="H28" s="337">
        <v>3</v>
      </c>
      <c r="I28" s="337">
        <v>5</v>
      </c>
      <c r="J28" s="330">
        <f t="shared" si="2"/>
        <v>0.2</v>
      </c>
      <c r="K28" s="337"/>
      <c r="L28" s="118">
        <v>0.2</v>
      </c>
      <c r="M28" s="330">
        <v>0.3</v>
      </c>
      <c r="N28" s="340">
        <v>1</v>
      </c>
      <c r="O28" s="327"/>
    </row>
    <row r="29" spans="1:15" s="22" customFormat="1" ht="15.75">
      <c r="A29" s="327">
        <v>21</v>
      </c>
      <c r="B29" s="327" t="s">
        <v>179</v>
      </c>
      <c r="C29" s="329" t="s">
        <v>32</v>
      </c>
      <c r="D29" s="330">
        <f t="shared" si="0"/>
        <v>18.8</v>
      </c>
      <c r="E29" s="330">
        <f t="shared" si="1"/>
        <v>11</v>
      </c>
      <c r="F29" s="337">
        <v>4</v>
      </c>
      <c r="G29" s="337">
        <v>6</v>
      </c>
      <c r="H29" s="339">
        <v>3.5</v>
      </c>
      <c r="I29" s="339">
        <v>5</v>
      </c>
      <c r="J29" s="330">
        <f t="shared" si="2"/>
        <v>0</v>
      </c>
      <c r="K29" s="339"/>
      <c r="L29" s="346"/>
      <c r="M29" s="330">
        <v>0.3</v>
      </c>
      <c r="N29" s="340">
        <v>0</v>
      </c>
      <c r="O29" s="342">
        <f t="shared" ref="O29" si="3">SUM(O21:O28)</f>
        <v>0</v>
      </c>
    </row>
    <row r="30" spans="1:15" s="22" customFormat="1" ht="15.75">
      <c r="A30" s="327">
        <v>22</v>
      </c>
      <c r="B30" s="327" t="s">
        <v>180</v>
      </c>
      <c r="C30" s="329" t="s">
        <v>32</v>
      </c>
      <c r="D30" s="330">
        <f t="shared" si="0"/>
        <v>27.3</v>
      </c>
      <c r="E30" s="330">
        <f t="shared" si="1"/>
        <v>16</v>
      </c>
      <c r="F30" s="337">
        <v>6</v>
      </c>
      <c r="G30" s="337">
        <v>10</v>
      </c>
      <c r="H30" s="147">
        <v>5</v>
      </c>
      <c r="I30" s="147">
        <v>6</v>
      </c>
      <c r="J30" s="330">
        <f t="shared" si="2"/>
        <v>0</v>
      </c>
      <c r="K30" s="147"/>
      <c r="L30" s="118"/>
      <c r="M30" s="330">
        <v>0.3</v>
      </c>
      <c r="N30" s="341">
        <v>0</v>
      </c>
      <c r="O30" s="327"/>
    </row>
    <row r="31" spans="1:15" s="22" customFormat="1" ht="15.75">
      <c r="A31" s="327">
        <v>23</v>
      </c>
      <c r="B31" s="336" t="s">
        <v>181</v>
      </c>
      <c r="C31" s="329" t="s">
        <v>32</v>
      </c>
      <c r="D31" s="330">
        <f t="shared" si="0"/>
        <v>6.8</v>
      </c>
      <c r="E31" s="330">
        <f t="shared" si="1"/>
        <v>5</v>
      </c>
      <c r="F31" s="343">
        <v>1.5</v>
      </c>
      <c r="G31" s="343">
        <v>1</v>
      </c>
      <c r="H31" s="343">
        <v>0</v>
      </c>
      <c r="I31" s="343">
        <v>4</v>
      </c>
      <c r="J31" s="330">
        <f t="shared" si="2"/>
        <v>0</v>
      </c>
      <c r="K31" s="118"/>
      <c r="L31" s="118"/>
      <c r="M31" s="343">
        <v>0.3</v>
      </c>
      <c r="N31" s="118"/>
      <c r="O31" s="327"/>
    </row>
    <row r="32" spans="1:15" s="22" customFormat="1" ht="15.75">
      <c r="A32" s="327">
        <v>24</v>
      </c>
      <c r="B32" s="336" t="s">
        <v>182</v>
      </c>
      <c r="C32" s="329" t="s">
        <v>32</v>
      </c>
      <c r="D32" s="330">
        <f t="shared" si="0"/>
        <v>6.8</v>
      </c>
      <c r="E32" s="330">
        <f t="shared" si="1"/>
        <v>5</v>
      </c>
      <c r="F32" s="343">
        <v>1.5</v>
      </c>
      <c r="G32" s="343">
        <v>2</v>
      </c>
      <c r="H32" s="343">
        <v>0</v>
      </c>
      <c r="I32" s="343">
        <v>3</v>
      </c>
      <c r="J32" s="330">
        <f t="shared" si="2"/>
        <v>0</v>
      </c>
      <c r="K32" s="118"/>
      <c r="L32" s="118"/>
      <c r="M32" s="343">
        <v>0.3</v>
      </c>
      <c r="N32" s="118"/>
      <c r="O32" s="327"/>
    </row>
    <row r="33" spans="1:15" s="22" customFormat="1" ht="15.75">
      <c r="A33" s="327">
        <v>25</v>
      </c>
      <c r="B33" s="336" t="s">
        <v>183</v>
      </c>
      <c r="C33" s="329" t="s">
        <v>32</v>
      </c>
      <c r="D33" s="330">
        <f t="shared" si="0"/>
        <v>11.2</v>
      </c>
      <c r="E33" s="330">
        <f t="shared" si="1"/>
        <v>8</v>
      </c>
      <c r="F33" s="343">
        <v>3</v>
      </c>
      <c r="G33" s="343">
        <v>2</v>
      </c>
      <c r="H33" s="343">
        <v>0</v>
      </c>
      <c r="I33" s="343">
        <v>6</v>
      </c>
      <c r="J33" s="330">
        <f t="shared" si="2"/>
        <v>0</v>
      </c>
      <c r="K33" s="118"/>
      <c r="L33" s="118"/>
      <c r="M33" s="343">
        <v>0.2</v>
      </c>
      <c r="N33" s="118"/>
      <c r="O33" s="327"/>
    </row>
    <row r="34" spans="1:15" s="22" customFormat="1" ht="15.75">
      <c r="A34" s="327">
        <v>26</v>
      </c>
      <c r="B34" s="336" t="s">
        <v>184</v>
      </c>
      <c r="C34" s="329" t="s">
        <v>32</v>
      </c>
      <c r="D34" s="330">
        <f t="shared" si="0"/>
        <v>9</v>
      </c>
      <c r="E34" s="330">
        <f t="shared" si="1"/>
        <v>6</v>
      </c>
      <c r="F34" s="343">
        <v>1.5</v>
      </c>
      <c r="G34" s="343">
        <v>1</v>
      </c>
      <c r="H34" s="343">
        <v>1.5</v>
      </c>
      <c r="I34" s="343">
        <v>5</v>
      </c>
      <c r="J34" s="330">
        <f t="shared" si="2"/>
        <v>0</v>
      </c>
      <c r="K34" s="118"/>
      <c r="L34" s="118"/>
      <c r="M34" s="343"/>
      <c r="N34" s="118"/>
      <c r="O34" s="327"/>
    </row>
    <row r="35" spans="1:15" s="22" customFormat="1" ht="15.75">
      <c r="A35" s="327">
        <v>27</v>
      </c>
      <c r="B35" s="336" t="s">
        <v>185</v>
      </c>
      <c r="C35" s="329" t="s">
        <v>32</v>
      </c>
      <c r="D35" s="343">
        <v>9</v>
      </c>
      <c r="E35" s="330">
        <f t="shared" si="1"/>
        <v>10.7</v>
      </c>
      <c r="F35" s="343">
        <v>5</v>
      </c>
      <c r="G35" s="343">
        <v>2.7</v>
      </c>
      <c r="H35" s="343">
        <v>5</v>
      </c>
      <c r="I35" s="343">
        <v>8</v>
      </c>
      <c r="J35" s="330">
        <f t="shared" si="2"/>
        <v>0.3</v>
      </c>
      <c r="K35" s="118"/>
      <c r="L35" s="118">
        <v>0.3</v>
      </c>
      <c r="M35" s="343">
        <v>0.2</v>
      </c>
      <c r="N35" s="118"/>
      <c r="O35" s="327"/>
    </row>
    <row r="36" spans="1:15" s="22" customFormat="1" ht="15.75">
      <c r="A36" s="327">
        <v>28</v>
      </c>
      <c r="B36" s="336" t="s">
        <v>186</v>
      </c>
      <c r="C36" s="329" t="s">
        <v>32</v>
      </c>
      <c r="D36" s="343">
        <v>3</v>
      </c>
      <c r="E36" s="330">
        <f t="shared" si="1"/>
        <v>9</v>
      </c>
      <c r="F36" s="343">
        <v>2</v>
      </c>
      <c r="G36" s="343">
        <v>2</v>
      </c>
      <c r="H36" s="343">
        <v>2</v>
      </c>
      <c r="I36" s="343">
        <v>7</v>
      </c>
      <c r="J36" s="330">
        <f t="shared" si="2"/>
        <v>0</v>
      </c>
      <c r="K36" s="118"/>
      <c r="L36" s="118"/>
      <c r="M36" s="343"/>
      <c r="N36" s="118"/>
      <c r="O36" s="327"/>
    </row>
    <row r="37" spans="1:15" s="22" customFormat="1" ht="15.75">
      <c r="A37" s="327">
        <v>29</v>
      </c>
      <c r="B37" s="336" t="s">
        <v>187</v>
      </c>
      <c r="C37" s="329" t="s">
        <v>32</v>
      </c>
      <c r="D37" s="343">
        <v>8</v>
      </c>
      <c r="E37" s="330">
        <f t="shared" si="1"/>
        <v>11</v>
      </c>
      <c r="F37" s="343">
        <v>3</v>
      </c>
      <c r="G37" s="343">
        <v>2</v>
      </c>
      <c r="H37" s="343">
        <v>3</v>
      </c>
      <c r="I37" s="343">
        <v>9</v>
      </c>
      <c r="J37" s="330">
        <f t="shared" si="2"/>
        <v>0.3</v>
      </c>
      <c r="K37" s="118"/>
      <c r="L37" s="118">
        <v>0.3</v>
      </c>
      <c r="M37" s="343"/>
      <c r="N37" s="118"/>
      <c r="O37" s="327"/>
    </row>
    <row r="38" spans="1:15" s="22" customFormat="1" ht="15.75">
      <c r="A38" s="327">
        <v>30</v>
      </c>
      <c r="B38" s="336" t="s">
        <v>188</v>
      </c>
      <c r="C38" s="329" t="s">
        <v>32</v>
      </c>
      <c r="D38" s="343">
        <v>5</v>
      </c>
      <c r="E38" s="330">
        <f t="shared" si="1"/>
        <v>11.5</v>
      </c>
      <c r="F38" s="343">
        <v>3</v>
      </c>
      <c r="G38" s="343">
        <v>3</v>
      </c>
      <c r="H38" s="343">
        <v>3</v>
      </c>
      <c r="I38" s="343">
        <v>8.5</v>
      </c>
      <c r="J38" s="330">
        <f t="shared" si="2"/>
        <v>0.2</v>
      </c>
      <c r="K38" s="118"/>
      <c r="L38" s="118">
        <v>0.2</v>
      </c>
      <c r="M38" s="343"/>
      <c r="N38" s="118"/>
      <c r="O38" s="327"/>
    </row>
    <row r="39" spans="1:15" s="22" customFormat="1" ht="15.75">
      <c r="A39" s="327">
        <v>31</v>
      </c>
      <c r="B39" s="336" t="s">
        <v>189</v>
      </c>
      <c r="C39" s="329" t="s">
        <v>32</v>
      </c>
      <c r="D39" s="343">
        <v>9</v>
      </c>
      <c r="E39" s="330">
        <f t="shared" si="1"/>
        <v>13.5</v>
      </c>
      <c r="F39" s="343">
        <v>5</v>
      </c>
      <c r="G39" s="343">
        <v>3.5</v>
      </c>
      <c r="H39" s="343">
        <v>5</v>
      </c>
      <c r="I39" s="343">
        <v>10</v>
      </c>
      <c r="J39" s="330">
        <f t="shared" si="2"/>
        <v>0.3</v>
      </c>
      <c r="K39" s="118"/>
      <c r="L39" s="118">
        <v>0.3</v>
      </c>
      <c r="M39" s="343"/>
      <c r="N39" s="118"/>
      <c r="O39" s="327"/>
    </row>
    <row r="40" spans="1:15" s="22" customFormat="1" ht="15.75">
      <c r="A40" s="327">
        <v>32</v>
      </c>
      <c r="B40" s="336" t="s">
        <v>190</v>
      </c>
      <c r="C40" s="329" t="s">
        <v>32</v>
      </c>
      <c r="D40" s="343">
        <v>2</v>
      </c>
      <c r="E40" s="330">
        <f t="shared" si="1"/>
        <v>5.03</v>
      </c>
      <c r="F40" s="343">
        <v>1</v>
      </c>
      <c r="G40" s="343">
        <v>1.03</v>
      </c>
      <c r="H40" s="343">
        <v>1</v>
      </c>
      <c r="I40" s="344">
        <v>4</v>
      </c>
      <c r="J40" s="330">
        <f t="shared" si="2"/>
        <v>0</v>
      </c>
      <c r="K40" s="118"/>
      <c r="L40" s="118"/>
      <c r="M40" s="343"/>
      <c r="N40" s="118"/>
      <c r="O40" s="327"/>
    </row>
    <row r="41" spans="1:15" s="22" customFormat="1" ht="15.75">
      <c r="A41" s="327">
        <v>33</v>
      </c>
      <c r="B41" s="336" t="s">
        <v>191</v>
      </c>
      <c r="C41" s="329" t="s">
        <v>32</v>
      </c>
      <c r="D41" s="344">
        <v>2</v>
      </c>
      <c r="E41" s="330">
        <f t="shared" si="1"/>
        <v>4.7</v>
      </c>
      <c r="F41" s="344">
        <v>1</v>
      </c>
      <c r="G41" s="344">
        <v>0.5</v>
      </c>
      <c r="H41" s="344">
        <v>0</v>
      </c>
      <c r="I41" s="347">
        <v>4.2</v>
      </c>
      <c r="J41" s="330">
        <f t="shared" si="2"/>
        <v>0</v>
      </c>
      <c r="K41" s="148"/>
      <c r="L41" s="148"/>
      <c r="M41" s="344"/>
      <c r="N41" s="148"/>
      <c r="O41" s="345"/>
    </row>
    <row r="42" spans="1:15" ht="15.75">
      <c r="A42" s="528" t="s">
        <v>192</v>
      </c>
      <c r="B42" s="528"/>
      <c r="C42" s="528"/>
      <c r="D42" s="149">
        <f t="shared" ref="D42:O42" si="4">SUM(D9:D41)</f>
        <v>425.82000000000005</v>
      </c>
      <c r="E42" s="348">
        <f t="shared" si="4"/>
        <v>299.99999999999994</v>
      </c>
      <c r="F42" s="149">
        <f t="shared" si="4"/>
        <v>107.5</v>
      </c>
      <c r="G42" s="149">
        <f t="shared" si="4"/>
        <v>141.30000000000001</v>
      </c>
      <c r="H42" s="149">
        <f t="shared" si="4"/>
        <v>68.150000000000006</v>
      </c>
      <c r="I42" s="149">
        <f t="shared" si="4"/>
        <v>158.69999999999999</v>
      </c>
      <c r="J42" s="149">
        <f t="shared" si="4"/>
        <v>5</v>
      </c>
      <c r="K42" s="149">
        <f t="shared" si="4"/>
        <v>1.4</v>
      </c>
      <c r="L42" s="149">
        <f t="shared" si="4"/>
        <v>3.6</v>
      </c>
      <c r="M42" s="149">
        <f t="shared" si="4"/>
        <v>4.9999999999999991</v>
      </c>
      <c r="N42" s="149">
        <f t="shared" si="4"/>
        <v>4</v>
      </c>
      <c r="O42" s="149">
        <f t="shared" si="4"/>
        <v>0</v>
      </c>
    </row>
  </sheetData>
  <mergeCells count="15">
    <mergeCell ref="A2:O2"/>
    <mergeCell ref="A3:O3"/>
    <mergeCell ref="A42:C42"/>
    <mergeCell ref="O5:O7"/>
    <mergeCell ref="E6:I6"/>
    <mergeCell ref="M6:N6"/>
    <mergeCell ref="F7:G7"/>
    <mergeCell ref="H7:I7"/>
    <mergeCell ref="J6:L6"/>
    <mergeCell ref="A5:A7"/>
    <mergeCell ref="B5:B7"/>
    <mergeCell ref="C5:C7"/>
    <mergeCell ref="D5:D7"/>
    <mergeCell ref="E5:N5"/>
    <mergeCell ref="N1:O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M4" sqref="M4"/>
    </sheetView>
  </sheetViews>
  <sheetFormatPr defaultRowHeight="15"/>
  <cols>
    <col min="1" max="1" width="6.5703125" customWidth="1"/>
    <col min="2" max="2" width="12.7109375" customWidth="1"/>
    <col min="3" max="3" width="10" customWidth="1"/>
    <col min="4" max="4" width="11.7109375" style="145" customWidth="1"/>
    <col min="5" max="5" width="13.28515625" style="145" customWidth="1"/>
    <col min="6" max="6" width="10.140625" customWidth="1"/>
    <col min="7" max="8" width="11.5703125" customWidth="1"/>
    <col min="9" max="9" width="10.7109375" customWidth="1"/>
    <col min="10" max="10" width="11.140625" customWidth="1"/>
    <col min="11" max="11" width="12.42578125" customWidth="1"/>
  </cols>
  <sheetData>
    <row r="1" spans="1:22">
      <c r="B1" s="180"/>
      <c r="C1" s="180"/>
      <c r="D1" s="180"/>
      <c r="E1" s="180"/>
      <c r="F1" s="180"/>
      <c r="G1" s="180"/>
      <c r="H1" s="180"/>
      <c r="I1" s="180"/>
      <c r="J1" s="180"/>
      <c r="K1" s="564" t="s">
        <v>294</v>
      </c>
      <c r="L1" s="564"/>
    </row>
    <row r="2" spans="1:22">
      <c r="A2" s="498" t="s">
        <v>596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</row>
    <row r="3" spans="1:22" s="22" customFormat="1" ht="15.75">
      <c r="A3" s="497" t="s">
        <v>600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130"/>
      <c r="N3" s="59"/>
      <c r="O3" s="59"/>
      <c r="P3" s="59"/>
      <c r="Q3" s="59"/>
      <c r="R3" s="59"/>
      <c r="S3" s="59"/>
      <c r="T3" s="59"/>
      <c r="U3" s="59"/>
      <c r="V3" s="59"/>
    </row>
    <row r="4" spans="1:22" s="22" customFormat="1" ht="12.75" customHeight="1">
      <c r="A4" s="89"/>
      <c r="B4" s="89"/>
      <c r="C4" s="125"/>
      <c r="D4" s="140"/>
      <c r="E4" s="140"/>
      <c r="F4" s="125"/>
      <c r="G4" s="125"/>
      <c r="H4" s="125"/>
      <c r="I4" s="125"/>
      <c r="J4" s="125"/>
      <c r="K4" s="90"/>
      <c r="L4" s="125"/>
      <c r="M4" s="125"/>
      <c r="N4" s="125"/>
      <c r="O4" s="125"/>
      <c r="P4" s="125"/>
    </row>
    <row r="5" spans="1:22" s="22" customFormat="1" ht="22.5" customHeight="1">
      <c r="A5" s="499" t="s">
        <v>153</v>
      </c>
      <c r="B5" s="499" t="s">
        <v>219</v>
      </c>
      <c r="C5" s="499" t="s">
        <v>558</v>
      </c>
      <c r="D5" s="499"/>
      <c r="E5" s="499"/>
      <c r="F5" s="499"/>
      <c r="G5" s="499"/>
      <c r="H5" s="499"/>
      <c r="I5" s="499"/>
      <c r="J5" s="499"/>
      <c r="K5" s="499"/>
      <c r="L5" s="507" t="s">
        <v>207</v>
      </c>
    </row>
    <row r="6" spans="1:22" s="22" customFormat="1" ht="31.5" customHeight="1">
      <c r="A6" s="499"/>
      <c r="B6" s="499"/>
      <c r="C6" s="499" t="s">
        <v>220</v>
      </c>
      <c r="D6" s="543" t="s">
        <v>221</v>
      </c>
      <c r="E6" s="543"/>
      <c r="F6" s="499" t="s">
        <v>222</v>
      </c>
      <c r="G6" s="499"/>
      <c r="H6" s="499"/>
      <c r="I6" s="499" t="s">
        <v>223</v>
      </c>
      <c r="J6" s="499"/>
      <c r="K6" s="499"/>
      <c r="L6" s="508"/>
    </row>
    <row r="7" spans="1:22" s="22" customFormat="1" ht="25.5" customHeight="1">
      <c r="A7" s="499"/>
      <c r="B7" s="499"/>
      <c r="C7" s="499"/>
      <c r="D7" s="543" t="s">
        <v>224</v>
      </c>
      <c r="E7" s="543" t="s">
        <v>225</v>
      </c>
      <c r="F7" s="499" t="s">
        <v>226</v>
      </c>
      <c r="G7" s="499" t="s">
        <v>227</v>
      </c>
      <c r="H7" s="499"/>
      <c r="I7" s="499" t="s">
        <v>228</v>
      </c>
      <c r="J7" s="499" t="s">
        <v>227</v>
      </c>
      <c r="K7" s="499"/>
      <c r="L7" s="508"/>
    </row>
    <row r="8" spans="1:22" s="22" customFormat="1" ht="12.75" customHeight="1">
      <c r="A8" s="499"/>
      <c r="B8" s="499"/>
      <c r="C8" s="499"/>
      <c r="D8" s="543"/>
      <c r="E8" s="543"/>
      <c r="F8" s="499"/>
      <c r="G8" s="499" t="s">
        <v>229</v>
      </c>
      <c r="H8" s="499" t="s">
        <v>230</v>
      </c>
      <c r="I8" s="499"/>
      <c r="J8" s="499" t="s">
        <v>229</v>
      </c>
      <c r="K8" s="544" t="s">
        <v>230</v>
      </c>
      <c r="L8" s="508"/>
    </row>
    <row r="9" spans="1:22" s="22" customFormat="1" ht="23.25" customHeight="1">
      <c r="A9" s="499"/>
      <c r="B9" s="499"/>
      <c r="C9" s="499"/>
      <c r="D9" s="543"/>
      <c r="E9" s="543"/>
      <c r="F9" s="499"/>
      <c r="G9" s="499"/>
      <c r="H9" s="499"/>
      <c r="I9" s="499"/>
      <c r="J9" s="499"/>
      <c r="K9" s="544"/>
      <c r="L9" s="509"/>
    </row>
    <row r="10" spans="1:22" s="94" customFormat="1" ht="23.25" customHeight="1">
      <c r="A10" s="91" t="s">
        <v>231</v>
      </c>
      <c r="B10" s="91" t="s">
        <v>232</v>
      </c>
      <c r="C10" s="91" t="s">
        <v>233</v>
      </c>
      <c r="D10" s="141" t="s">
        <v>234</v>
      </c>
      <c r="E10" s="141" t="s">
        <v>235</v>
      </c>
      <c r="F10" s="91" t="s">
        <v>236</v>
      </c>
      <c r="G10" s="91" t="s">
        <v>237</v>
      </c>
      <c r="H10" s="91" t="s">
        <v>238</v>
      </c>
      <c r="I10" s="91" t="s">
        <v>239</v>
      </c>
      <c r="J10" s="91" t="s">
        <v>240</v>
      </c>
      <c r="K10" s="92" t="s">
        <v>241</v>
      </c>
      <c r="L10" s="93"/>
    </row>
    <row r="11" spans="1:22" s="22" customFormat="1" ht="15.75">
      <c r="A11" s="62">
        <v>1</v>
      </c>
      <c r="B11" s="63" t="s">
        <v>159</v>
      </c>
      <c r="C11" s="95">
        <f>D11+E11</f>
        <v>2</v>
      </c>
      <c r="D11" s="142">
        <f>G11+J11</f>
        <v>2</v>
      </c>
      <c r="E11" s="143">
        <f>H11+K11</f>
        <v>0</v>
      </c>
      <c r="F11" s="96">
        <f>G11+H11</f>
        <v>0</v>
      </c>
      <c r="G11" s="97">
        <v>0</v>
      </c>
      <c r="H11" s="87">
        <v>0</v>
      </c>
      <c r="I11" s="98">
        <f>J11+K11</f>
        <v>2</v>
      </c>
      <c r="J11" s="99">
        <v>2</v>
      </c>
      <c r="K11" s="87">
        <v>0</v>
      </c>
      <c r="L11" s="97"/>
    </row>
    <row r="12" spans="1:22" s="22" customFormat="1" ht="15.75">
      <c r="A12" s="62">
        <v>2</v>
      </c>
      <c r="B12" s="63" t="s">
        <v>160</v>
      </c>
      <c r="C12" s="95">
        <f t="shared" ref="C12:C43" si="0">D12+E12</f>
        <v>2</v>
      </c>
      <c r="D12" s="142">
        <f t="shared" ref="D12:E43" si="1">G12+J12</f>
        <v>2</v>
      </c>
      <c r="E12" s="143">
        <f t="shared" si="1"/>
        <v>0</v>
      </c>
      <c r="F12" s="96">
        <f t="shared" ref="F12:F43" si="2">G12+H12</f>
        <v>0</v>
      </c>
      <c r="G12" s="97">
        <v>0</v>
      </c>
      <c r="H12" s="87">
        <v>0</v>
      </c>
      <c r="I12" s="98">
        <f t="shared" ref="I12:I43" si="3">J12+K12</f>
        <v>2</v>
      </c>
      <c r="J12" s="73">
        <v>2</v>
      </c>
      <c r="K12" s="87">
        <v>0</v>
      </c>
      <c r="L12" s="87"/>
    </row>
    <row r="13" spans="1:22" s="22" customFormat="1" ht="15.75">
      <c r="A13" s="62">
        <v>3</v>
      </c>
      <c r="B13" s="63" t="s">
        <v>161</v>
      </c>
      <c r="C13" s="95">
        <f t="shared" si="0"/>
        <v>0.5</v>
      </c>
      <c r="D13" s="142">
        <f t="shared" si="1"/>
        <v>0.5</v>
      </c>
      <c r="E13" s="143">
        <f t="shared" si="1"/>
        <v>0</v>
      </c>
      <c r="F13" s="96">
        <f t="shared" si="2"/>
        <v>0</v>
      </c>
      <c r="G13" s="97">
        <v>0</v>
      </c>
      <c r="H13" s="87">
        <v>0</v>
      </c>
      <c r="I13" s="98">
        <f t="shared" si="3"/>
        <v>0.5</v>
      </c>
      <c r="J13" s="86">
        <v>0.5</v>
      </c>
      <c r="K13" s="87">
        <v>0</v>
      </c>
      <c r="L13" s="87"/>
    </row>
    <row r="14" spans="1:22" s="22" customFormat="1" ht="15.75">
      <c r="A14" s="62">
        <v>4</v>
      </c>
      <c r="B14" s="63" t="s">
        <v>162</v>
      </c>
      <c r="C14" s="95">
        <f t="shared" si="0"/>
        <v>10</v>
      </c>
      <c r="D14" s="142">
        <f t="shared" si="1"/>
        <v>10</v>
      </c>
      <c r="E14" s="143">
        <f t="shared" si="1"/>
        <v>0</v>
      </c>
      <c r="F14" s="96">
        <f t="shared" si="2"/>
        <v>0</v>
      </c>
      <c r="G14" s="97">
        <v>0</v>
      </c>
      <c r="H14" s="87">
        <v>0</v>
      </c>
      <c r="I14" s="98">
        <f t="shared" si="3"/>
        <v>10</v>
      </c>
      <c r="J14" s="73">
        <v>10</v>
      </c>
      <c r="K14" s="87">
        <v>0</v>
      </c>
      <c r="L14" s="87"/>
    </row>
    <row r="15" spans="1:22" s="22" customFormat="1" ht="15.75">
      <c r="A15" s="62">
        <v>5</v>
      </c>
      <c r="B15" s="63" t="s">
        <v>163</v>
      </c>
      <c r="C15" s="95">
        <f t="shared" si="0"/>
        <v>12</v>
      </c>
      <c r="D15" s="142">
        <f t="shared" si="1"/>
        <v>12</v>
      </c>
      <c r="E15" s="143">
        <f t="shared" si="1"/>
        <v>0</v>
      </c>
      <c r="F15" s="96">
        <f t="shared" si="2"/>
        <v>0</v>
      </c>
      <c r="G15" s="97">
        <v>0</v>
      </c>
      <c r="H15" s="87">
        <v>0</v>
      </c>
      <c r="I15" s="98">
        <f t="shared" si="3"/>
        <v>12</v>
      </c>
      <c r="J15" s="73">
        <v>12</v>
      </c>
      <c r="K15" s="87">
        <v>0</v>
      </c>
      <c r="L15" s="87"/>
    </row>
    <row r="16" spans="1:22" s="22" customFormat="1" ht="15.75">
      <c r="A16" s="62">
        <v>6</v>
      </c>
      <c r="B16" s="63" t="s">
        <v>164</v>
      </c>
      <c r="C16" s="95">
        <f t="shared" si="0"/>
        <v>0.53</v>
      </c>
      <c r="D16" s="142">
        <f t="shared" si="1"/>
        <v>0.53</v>
      </c>
      <c r="E16" s="143">
        <f t="shared" si="1"/>
        <v>0</v>
      </c>
      <c r="F16" s="96">
        <f t="shared" si="2"/>
        <v>0</v>
      </c>
      <c r="G16" s="97">
        <v>0</v>
      </c>
      <c r="H16" s="87">
        <v>0</v>
      </c>
      <c r="I16" s="98">
        <f t="shared" si="3"/>
        <v>0.53</v>
      </c>
      <c r="J16" s="100">
        <v>0.53</v>
      </c>
      <c r="K16" s="87">
        <v>0</v>
      </c>
      <c r="L16" s="87"/>
    </row>
    <row r="17" spans="1:12" s="22" customFormat="1" ht="15.75">
      <c r="A17" s="62">
        <v>7</v>
      </c>
      <c r="B17" s="63" t="s">
        <v>165</v>
      </c>
      <c r="C17" s="95">
        <f t="shared" si="0"/>
        <v>11.89</v>
      </c>
      <c r="D17" s="142">
        <f t="shared" si="1"/>
        <v>11.89</v>
      </c>
      <c r="E17" s="143">
        <f t="shared" si="1"/>
        <v>0</v>
      </c>
      <c r="F17" s="96">
        <f t="shared" si="2"/>
        <v>11.89</v>
      </c>
      <c r="G17" s="100">
        <v>11.89</v>
      </c>
      <c r="H17" s="101">
        <v>0</v>
      </c>
      <c r="I17" s="98">
        <f t="shared" si="3"/>
        <v>0</v>
      </c>
      <c r="J17" s="100">
        <v>0</v>
      </c>
      <c r="K17" s="87">
        <v>0</v>
      </c>
      <c r="L17" s="87"/>
    </row>
    <row r="18" spans="1:12" s="22" customFormat="1" ht="15.75">
      <c r="A18" s="62">
        <v>8</v>
      </c>
      <c r="B18" s="63" t="s">
        <v>166</v>
      </c>
      <c r="C18" s="95">
        <f t="shared" si="0"/>
        <v>0.5</v>
      </c>
      <c r="D18" s="142">
        <f t="shared" si="1"/>
        <v>0.5</v>
      </c>
      <c r="E18" s="143">
        <f t="shared" si="1"/>
        <v>0</v>
      </c>
      <c r="F18" s="96">
        <f t="shared" si="2"/>
        <v>0</v>
      </c>
      <c r="G18" s="87">
        <v>0</v>
      </c>
      <c r="H18" s="101">
        <v>0</v>
      </c>
      <c r="I18" s="98">
        <f t="shared" si="3"/>
        <v>0.5</v>
      </c>
      <c r="J18" s="86">
        <v>0.5</v>
      </c>
      <c r="K18" s="87">
        <v>0</v>
      </c>
      <c r="L18" s="87"/>
    </row>
    <row r="19" spans="1:12" s="22" customFormat="1" ht="15.75">
      <c r="A19" s="62">
        <v>9</v>
      </c>
      <c r="B19" s="63" t="s">
        <v>167</v>
      </c>
      <c r="C19" s="95">
        <f t="shared" si="0"/>
        <v>9</v>
      </c>
      <c r="D19" s="142">
        <f t="shared" si="1"/>
        <v>9</v>
      </c>
      <c r="E19" s="143">
        <f t="shared" si="1"/>
        <v>0</v>
      </c>
      <c r="F19" s="96">
        <f t="shared" si="2"/>
        <v>0</v>
      </c>
      <c r="G19" s="87">
        <v>0</v>
      </c>
      <c r="H19" s="101">
        <v>0</v>
      </c>
      <c r="I19" s="98">
        <f t="shared" si="3"/>
        <v>9</v>
      </c>
      <c r="J19" s="73">
        <v>9</v>
      </c>
      <c r="K19" s="87">
        <v>0</v>
      </c>
      <c r="L19" s="87"/>
    </row>
    <row r="20" spans="1:12" s="22" customFormat="1" ht="15.75">
      <c r="A20" s="62">
        <v>10</v>
      </c>
      <c r="B20" s="63" t="s">
        <v>168</v>
      </c>
      <c r="C20" s="95">
        <f t="shared" si="0"/>
        <v>4</v>
      </c>
      <c r="D20" s="142">
        <f t="shared" si="1"/>
        <v>4</v>
      </c>
      <c r="E20" s="143">
        <f t="shared" si="1"/>
        <v>0</v>
      </c>
      <c r="F20" s="96">
        <f t="shared" si="2"/>
        <v>0</v>
      </c>
      <c r="G20" s="87">
        <v>0</v>
      </c>
      <c r="H20" s="101">
        <v>0</v>
      </c>
      <c r="I20" s="98">
        <f t="shared" si="3"/>
        <v>4</v>
      </c>
      <c r="J20" s="73">
        <v>4</v>
      </c>
      <c r="K20" s="87">
        <v>0</v>
      </c>
      <c r="L20" s="87"/>
    </row>
    <row r="21" spans="1:12" s="22" customFormat="1" ht="15.75">
      <c r="A21" s="62">
        <v>11</v>
      </c>
      <c r="B21" s="63" t="s">
        <v>169</v>
      </c>
      <c r="C21" s="95">
        <f t="shared" si="0"/>
        <v>0</v>
      </c>
      <c r="D21" s="142">
        <f t="shared" si="1"/>
        <v>0</v>
      </c>
      <c r="E21" s="143">
        <f t="shared" si="1"/>
        <v>0</v>
      </c>
      <c r="F21" s="96">
        <f t="shared" si="2"/>
        <v>0</v>
      </c>
      <c r="G21" s="87">
        <v>0</v>
      </c>
      <c r="H21" s="101">
        <v>0</v>
      </c>
      <c r="I21" s="98">
        <f t="shared" si="3"/>
        <v>0</v>
      </c>
      <c r="J21" s="87">
        <v>0</v>
      </c>
      <c r="K21" s="87">
        <v>0</v>
      </c>
      <c r="L21" s="87"/>
    </row>
    <row r="22" spans="1:12" s="22" customFormat="1" ht="15.75">
      <c r="A22" s="62">
        <v>12</v>
      </c>
      <c r="B22" s="63" t="s">
        <v>170</v>
      </c>
      <c r="C22" s="95">
        <f t="shared" si="0"/>
        <v>0</v>
      </c>
      <c r="D22" s="142">
        <f t="shared" si="1"/>
        <v>0</v>
      </c>
      <c r="E22" s="143">
        <f t="shared" si="1"/>
        <v>0</v>
      </c>
      <c r="F22" s="96">
        <f t="shared" si="2"/>
        <v>0</v>
      </c>
      <c r="G22" s="87">
        <v>0</v>
      </c>
      <c r="H22" s="101">
        <v>0</v>
      </c>
      <c r="I22" s="98">
        <f t="shared" si="3"/>
        <v>0</v>
      </c>
      <c r="J22" s="87">
        <v>0</v>
      </c>
      <c r="K22" s="87">
        <v>0</v>
      </c>
      <c r="L22" s="87"/>
    </row>
    <row r="23" spans="1:12" s="22" customFormat="1" ht="15.75">
      <c r="A23" s="62">
        <v>13</v>
      </c>
      <c r="B23" s="49" t="s">
        <v>171</v>
      </c>
      <c r="C23" s="95">
        <f t="shared" si="0"/>
        <v>1.7000000000000002</v>
      </c>
      <c r="D23" s="142">
        <f t="shared" si="1"/>
        <v>1.7000000000000002</v>
      </c>
      <c r="E23" s="143">
        <f t="shared" si="1"/>
        <v>0</v>
      </c>
      <c r="F23" s="96">
        <f t="shared" si="2"/>
        <v>0.4</v>
      </c>
      <c r="G23" s="55">
        <v>0.4</v>
      </c>
      <c r="H23" s="52"/>
      <c r="I23" s="98">
        <f t="shared" si="3"/>
        <v>1.3</v>
      </c>
      <c r="J23" s="56">
        <v>1.3</v>
      </c>
      <c r="K23" s="56"/>
      <c r="L23" s="62"/>
    </row>
    <row r="24" spans="1:12" s="22" customFormat="1" ht="15.75">
      <c r="A24" s="62">
        <v>14</v>
      </c>
      <c r="B24" s="71" t="s">
        <v>172</v>
      </c>
      <c r="C24" s="95">
        <f t="shared" si="0"/>
        <v>10</v>
      </c>
      <c r="D24" s="142">
        <f t="shared" si="1"/>
        <v>10</v>
      </c>
      <c r="E24" s="143">
        <f t="shared" si="1"/>
        <v>0</v>
      </c>
      <c r="F24" s="96">
        <f t="shared" si="2"/>
        <v>7</v>
      </c>
      <c r="G24" s="67">
        <v>7</v>
      </c>
      <c r="H24" s="102"/>
      <c r="I24" s="98">
        <f t="shared" si="3"/>
        <v>3</v>
      </c>
      <c r="J24" s="71">
        <v>3</v>
      </c>
      <c r="K24" s="71"/>
      <c r="L24" s="62"/>
    </row>
    <row r="25" spans="1:12" s="22" customFormat="1" ht="15.75">
      <c r="A25" s="62">
        <v>15</v>
      </c>
      <c r="B25" s="71" t="s">
        <v>173</v>
      </c>
      <c r="C25" s="95">
        <f t="shared" si="0"/>
        <v>4</v>
      </c>
      <c r="D25" s="142">
        <f t="shared" si="1"/>
        <v>4</v>
      </c>
      <c r="E25" s="143">
        <f t="shared" si="1"/>
        <v>0</v>
      </c>
      <c r="F25" s="96">
        <f t="shared" si="2"/>
        <v>0</v>
      </c>
      <c r="G25" s="102"/>
      <c r="H25" s="102"/>
      <c r="I25" s="98">
        <f t="shared" si="3"/>
        <v>4</v>
      </c>
      <c r="J25" s="71">
        <v>4</v>
      </c>
      <c r="K25" s="71"/>
      <c r="L25" s="62"/>
    </row>
    <row r="26" spans="1:12" s="22" customFormat="1" ht="15.75">
      <c r="A26" s="62">
        <v>16</v>
      </c>
      <c r="B26" s="71" t="s">
        <v>174</v>
      </c>
      <c r="C26" s="95">
        <f t="shared" si="0"/>
        <v>3.6</v>
      </c>
      <c r="D26" s="142">
        <f t="shared" si="1"/>
        <v>3.6</v>
      </c>
      <c r="E26" s="143">
        <f t="shared" si="1"/>
        <v>0</v>
      </c>
      <c r="F26" s="96">
        <f t="shared" si="2"/>
        <v>2.6</v>
      </c>
      <c r="G26" s="103">
        <v>2.6</v>
      </c>
      <c r="H26" s="102"/>
      <c r="I26" s="98">
        <f t="shared" si="3"/>
        <v>1</v>
      </c>
      <c r="J26" s="71">
        <v>1</v>
      </c>
      <c r="K26" s="71"/>
      <c r="L26" s="62"/>
    </row>
    <row r="27" spans="1:12" s="22" customFormat="1" ht="15.75">
      <c r="A27" s="62">
        <v>17</v>
      </c>
      <c r="B27" s="71" t="s">
        <v>175</v>
      </c>
      <c r="C27" s="95">
        <f t="shared" si="0"/>
        <v>6.2</v>
      </c>
      <c r="D27" s="142">
        <f t="shared" si="1"/>
        <v>6.2</v>
      </c>
      <c r="E27" s="143">
        <f t="shared" si="1"/>
        <v>0</v>
      </c>
      <c r="F27" s="96">
        <f t="shared" si="2"/>
        <v>5.2</v>
      </c>
      <c r="G27" s="103">
        <v>5.2</v>
      </c>
      <c r="H27" s="102"/>
      <c r="I27" s="98">
        <f t="shared" si="3"/>
        <v>1</v>
      </c>
      <c r="J27" s="71">
        <v>1</v>
      </c>
      <c r="K27" s="71"/>
      <c r="L27" s="62"/>
    </row>
    <row r="28" spans="1:12" s="22" customFormat="1" ht="15.75">
      <c r="A28" s="62">
        <v>18</v>
      </c>
      <c r="B28" s="71" t="s">
        <v>176</v>
      </c>
      <c r="C28" s="95">
        <f t="shared" si="0"/>
        <v>2.4</v>
      </c>
      <c r="D28" s="142">
        <f t="shared" si="1"/>
        <v>2.4</v>
      </c>
      <c r="E28" s="143">
        <f t="shared" si="1"/>
        <v>0</v>
      </c>
      <c r="F28" s="96">
        <f t="shared" si="2"/>
        <v>1.4</v>
      </c>
      <c r="G28" s="103">
        <v>1.4</v>
      </c>
      <c r="H28" s="102"/>
      <c r="I28" s="98">
        <f t="shared" si="3"/>
        <v>1</v>
      </c>
      <c r="J28" s="71">
        <v>1</v>
      </c>
      <c r="K28" s="71"/>
      <c r="L28" s="62"/>
    </row>
    <row r="29" spans="1:12" s="22" customFormat="1" ht="15.75">
      <c r="A29" s="62">
        <v>19</v>
      </c>
      <c r="B29" s="71" t="s">
        <v>177</v>
      </c>
      <c r="C29" s="95">
        <f t="shared" si="0"/>
        <v>7.6</v>
      </c>
      <c r="D29" s="142">
        <f t="shared" si="1"/>
        <v>7.6</v>
      </c>
      <c r="E29" s="143">
        <f t="shared" si="1"/>
        <v>0</v>
      </c>
      <c r="F29" s="96">
        <f t="shared" si="2"/>
        <v>4.5999999999999996</v>
      </c>
      <c r="G29" s="103">
        <v>4.5999999999999996</v>
      </c>
      <c r="H29" s="102"/>
      <c r="I29" s="98">
        <f t="shared" si="3"/>
        <v>3</v>
      </c>
      <c r="J29" s="71">
        <v>3</v>
      </c>
      <c r="K29" s="71"/>
      <c r="L29" s="62"/>
    </row>
    <row r="30" spans="1:12" s="22" customFormat="1" ht="15.75">
      <c r="A30" s="62">
        <v>20</v>
      </c>
      <c r="B30" s="71" t="s">
        <v>178</v>
      </c>
      <c r="C30" s="95">
        <f t="shared" si="0"/>
        <v>4.4000000000000004</v>
      </c>
      <c r="D30" s="142">
        <f t="shared" si="1"/>
        <v>4.4000000000000004</v>
      </c>
      <c r="E30" s="143">
        <f t="shared" si="1"/>
        <v>0</v>
      </c>
      <c r="F30" s="96">
        <f t="shared" si="2"/>
        <v>3.4</v>
      </c>
      <c r="G30" s="103">
        <v>3.4</v>
      </c>
      <c r="H30" s="102"/>
      <c r="I30" s="98">
        <f t="shared" si="3"/>
        <v>1</v>
      </c>
      <c r="J30" s="71">
        <v>1</v>
      </c>
      <c r="K30" s="71"/>
      <c r="L30" s="62"/>
    </row>
    <row r="31" spans="1:12" s="22" customFormat="1" ht="15.75">
      <c r="A31" s="62">
        <v>21</v>
      </c>
      <c r="B31" s="71" t="s">
        <v>179</v>
      </c>
      <c r="C31" s="95">
        <f t="shared" si="0"/>
        <v>2</v>
      </c>
      <c r="D31" s="142">
        <f t="shared" si="1"/>
        <v>2</v>
      </c>
      <c r="E31" s="143">
        <f t="shared" si="1"/>
        <v>0</v>
      </c>
      <c r="F31" s="96">
        <f t="shared" si="2"/>
        <v>0</v>
      </c>
      <c r="G31" s="102"/>
      <c r="H31" s="102"/>
      <c r="I31" s="98">
        <f t="shared" si="3"/>
        <v>2</v>
      </c>
      <c r="J31" s="71">
        <v>2</v>
      </c>
      <c r="K31" s="71"/>
      <c r="L31" s="62"/>
    </row>
    <row r="32" spans="1:12" s="22" customFormat="1" ht="15.75">
      <c r="A32" s="62">
        <v>22</v>
      </c>
      <c r="B32" s="71" t="s">
        <v>180</v>
      </c>
      <c r="C32" s="95">
        <f t="shared" si="0"/>
        <v>2.4</v>
      </c>
      <c r="D32" s="142">
        <f t="shared" si="1"/>
        <v>2.4</v>
      </c>
      <c r="E32" s="143">
        <f t="shared" si="1"/>
        <v>0</v>
      </c>
      <c r="F32" s="96">
        <f t="shared" si="2"/>
        <v>0.4</v>
      </c>
      <c r="G32" s="103">
        <v>0.4</v>
      </c>
      <c r="H32" s="102"/>
      <c r="I32" s="98">
        <f t="shared" si="3"/>
        <v>2</v>
      </c>
      <c r="J32" s="71">
        <v>2</v>
      </c>
      <c r="K32" s="71"/>
      <c r="L32" s="62"/>
    </row>
    <row r="33" spans="1:12" s="22" customFormat="1" ht="15.75">
      <c r="A33" s="62">
        <v>23</v>
      </c>
      <c r="B33" s="49" t="s">
        <v>181</v>
      </c>
      <c r="C33" s="95">
        <f t="shared" si="0"/>
        <v>0.5</v>
      </c>
      <c r="D33" s="142">
        <f t="shared" si="1"/>
        <v>0.5</v>
      </c>
      <c r="E33" s="143">
        <f t="shared" si="1"/>
        <v>0</v>
      </c>
      <c r="F33" s="96">
        <f t="shared" si="2"/>
        <v>0</v>
      </c>
      <c r="G33" s="104"/>
      <c r="H33" s="56"/>
      <c r="I33" s="98">
        <f t="shared" si="3"/>
        <v>0.5</v>
      </c>
      <c r="J33" s="56">
        <v>0.5</v>
      </c>
      <c r="K33" s="56">
        <v>0</v>
      </c>
      <c r="L33" s="105"/>
    </row>
    <row r="34" spans="1:12" s="22" customFormat="1" ht="15.75">
      <c r="A34" s="62">
        <v>24</v>
      </c>
      <c r="B34" s="49" t="s">
        <v>182</v>
      </c>
      <c r="C34" s="95">
        <f t="shared" si="0"/>
        <v>0.5</v>
      </c>
      <c r="D34" s="142">
        <f t="shared" si="1"/>
        <v>0.5</v>
      </c>
      <c r="E34" s="143">
        <f t="shared" si="1"/>
        <v>0</v>
      </c>
      <c r="F34" s="96">
        <f t="shared" si="2"/>
        <v>0</v>
      </c>
      <c r="G34" s="104"/>
      <c r="H34" s="56"/>
      <c r="I34" s="98">
        <f t="shared" si="3"/>
        <v>0.5</v>
      </c>
      <c r="J34" s="56">
        <v>0.5</v>
      </c>
      <c r="K34" s="56">
        <v>0</v>
      </c>
      <c r="L34" s="105"/>
    </row>
    <row r="35" spans="1:12" s="22" customFormat="1" ht="15.75">
      <c r="A35" s="62">
        <v>25</v>
      </c>
      <c r="B35" s="49" t="s">
        <v>183</v>
      </c>
      <c r="C35" s="95">
        <f t="shared" si="0"/>
        <v>3</v>
      </c>
      <c r="D35" s="142">
        <f t="shared" si="1"/>
        <v>3</v>
      </c>
      <c r="E35" s="143">
        <f t="shared" si="1"/>
        <v>0</v>
      </c>
      <c r="F35" s="96">
        <f t="shared" si="2"/>
        <v>0</v>
      </c>
      <c r="G35" s="104"/>
      <c r="H35" s="56"/>
      <c r="I35" s="98">
        <f t="shared" si="3"/>
        <v>3</v>
      </c>
      <c r="J35" s="56">
        <v>3</v>
      </c>
      <c r="K35" s="56">
        <v>0</v>
      </c>
      <c r="L35" s="105"/>
    </row>
    <row r="36" spans="1:12" s="22" customFormat="1" ht="15.75">
      <c r="A36" s="62">
        <v>26</v>
      </c>
      <c r="B36" s="49" t="s">
        <v>184</v>
      </c>
      <c r="C36" s="95">
        <f t="shared" si="0"/>
        <v>2.5</v>
      </c>
      <c r="D36" s="142">
        <f t="shared" si="1"/>
        <v>2.5</v>
      </c>
      <c r="E36" s="143">
        <f t="shared" si="1"/>
        <v>0</v>
      </c>
      <c r="F36" s="96">
        <f t="shared" si="2"/>
        <v>0</v>
      </c>
      <c r="G36" s="104"/>
      <c r="H36" s="56"/>
      <c r="I36" s="98">
        <f t="shared" si="3"/>
        <v>2.5</v>
      </c>
      <c r="J36" s="56">
        <v>2.5</v>
      </c>
      <c r="K36" s="56">
        <v>0</v>
      </c>
      <c r="L36" s="105"/>
    </row>
    <row r="37" spans="1:12" s="22" customFormat="1" ht="15.75">
      <c r="A37" s="62">
        <v>27</v>
      </c>
      <c r="B37" s="49" t="s">
        <v>185</v>
      </c>
      <c r="C37" s="95">
        <f t="shared" si="0"/>
        <v>5</v>
      </c>
      <c r="D37" s="142">
        <f t="shared" si="1"/>
        <v>5</v>
      </c>
      <c r="E37" s="143">
        <f t="shared" si="1"/>
        <v>0</v>
      </c>
      <c r="F37" s="96">
        <f t="shared" si="2"/>
        <v>0</v>
      </c>
      <c r="G37" s="104"/>
      <c r="H37" s="56"/>
      <c r="I37" s="98">
        <f t="shared" si="3"/>
        <v>5</v>
      </c>
      <c r="J37" s="56">
        <v>5</v>
      </c>
      <c r="K37" s="56">
        <v>0</v>
      </c>
      <c r="L37" s="105"/>
    </row>
    <row r="38" spans="1:12" s="22" customFormat="1" ht="15.75">
      <c r="A38" s="62">
        <v>28</v>
      </c>
      <c r="B38" s="49" t="s">
        <v>186</v>
      </c>
      <c r="C38" s="95">
        <f t="shared" si="0"/>
        <v>4</v>
      </c>
      <c r="D38" s="142">
        <f t="shared" si="1"/>
        <v>4</v>
      </c>
      <c r="E38" s="143">
        <f t="shared" si="1"/>
        <v>0</v>
      </c>
      <c r="F38" s="96">
        <f t="shared" si="2"/>
        <v>0</v>
      </c>
      <c r="G38" s="104"/>
      <c r="H38" s="56"/>
      <c r="I38" s="98">
        <f t="shared" si="3"/>
        <v>4</v>
      </c>
      <c r="J38" s="56">
        <v>4</v>
      </c>
      <c r="K38" s="56">
        <v>0</v>
      </c>
      <c r="L38" s="105"/>
    </row>
    <row r="39" spans="1:12" s="22" customFormat="1" ht="15.75">
      <c r="A39" s="62">
        <v>29</v>
      </c>
      <c r="B39" s="49" t="s">
        <v>187</v>
      </c>
      <c r="C39" s="95">
        <f t="shared" si="0"/>
        <v>5.5</v>
      </c>
      <c r="D39" s="142">
        <f t="shared" si="1"/>
        <v>5.5</v>
      </c>
      <c r="E39" s="143">
        <f t="shared" si="1"/>
        <v>0</v>
      </c>
      <c r="F39" s="96">
        <f t="shared" si="2"/>
        <v>0</v>
      </c>
      <c r="G39" s="104"/>
      <c r="H39" s="56"/>
      <c r="I39" s="98">
        <f t="shared" si="3"/>
        <v>5.5</v>
      </c>
      <c r="J39" s="56">
        <v>5.5</v>
      </c>
      <c r="K39" s="56">
        <v>0</v>
      </c>
      <c r="L39" s="105"/>
    </row>
    <row r="40" spans="1:12" s="22" customFormat="1" ht="15.75">
      <c r="A40" s="62">
        <v>30</v>
      </c>
      <c r="B40" s="49" t="s">
        <v>188</v>
      </c>
      <c r="C40" s="95">
        <f t="shared" si="0"/>
        <v>4.5</v>
      </c>
      <c r="D40" s="142">
        <f t="shared" si="1"/>
        <v>4.5</v>
      </c>
      <c r="E40" s="143">
        <f t="shared" si="1"/>
        <v>0</v>
      </c>
      <c r="F40" s="96">
        <f t="shared" si="2"/>
        <v>0</v>
      </c>
      <c r="G40" s="104"/>
      <c r="H40" s="56"/>
      <c r="I40" s="98">
        <f t="shared" si="3"/>
        <v>4.5</v>
      </c>
      <c r="J40" s="56">
        <v>4.5</v>
      </c>
      <c r="K40" s="56">
        <v>0</v>
      </c>
      <c r="L40" s="105"/>
    </row>
    <row r="41" spans="1:12" s="22" customFormat="1" ht="15.75">
      <c r="A41" s="62">
        <v>31</v>
      </c>
      <c r="B41" s="49" t="s">
        <v>189</v>
      </c>
      <c r="C41" s="95">
        <f t="shared" si="0"/>
        <v>12</v>
      </c>
      <c r="D41" s="142">
        <f t="shared" si="1"/>
        <v>12</v>
      </c>
      <c r="E41" s="143">
        <f t="shared" si="1"/>
        <v>0</v>
      </c>
      <c r="F41" s="96">
        <f t="shared" si="2"/>
        <v>3</v>
      </c>
      <c r="G41" s="104">
        <v>3</v>
      </c>
      <c r="H41" s="56"/>
      <c r="I41" s="98">
        <f t="shared" si="3"/>
        <v>9</v>
      </c>
      <c r="J41" s="56">
        <v>9</v>
      </c>
      <c r="K41" s="56">
        <v>0</v>
      </c>
      <c r="L41" s="105"/>
    </row>
    <row r="42" spans="1:12" s="22" customFormat="1" ht="15.75">
      <c r="A42" s="62">
        <v>32</v>
      </c>
      <c r="B42" s="49" t="s">
        <v>190</v>
      </c>
      <c r="C42" s="95">
        <f t="shared" si="0"/>
        <v>2.5</v>
      </c>
      <c r="D42" s="142">
        <f t="shared" si="1"/>
        <v>2.5</v>
      </c>
      <c r="E42" s="143">
        <f t="shared" si="1"/>
        <v>0</v>
      </c>
      <c r="F42" s="96">
        <f t="shared" si="2"/>
        <v>0</v>
      </c>
      <c r="G42" s="104"/>
      <c r="H42" s="56"/>
      <c r="I42" s="98">
        <f t="shared" si="3"/>
        <v>2.5</v>
      </c>
      <c r="J42" s="56">
        <v>2.5</v>
      </c>
      <c r="K42" s="56">
        <v>0</v>
      </c>
      <c r="L42" s="105"/>
    </row>
    <row r="43" spans="1:12" s="22" customFormat="1" ht="15.75">
      <c r="A43" s="62">
        <v>33</v>
      </c>
      <c r="B43" s="49" t="s">
        <v>191</v>
      </c>
      <c r="C43" s="95">
        <f t="shared" si="0"/>
        <v>5.5</v>
      </c>
      <c r="D43" s="142">
        <f t="shared" si="1"/>
        <v>2.5</v>
      </c>
      <c r="E43" s="143">
        <f t="shared" si="1"/>
        <v>3</v>
      </c>
      <c r="F43" s="96">
        <f t="shared" si="2"/>
        <v>3</v>
      </c>
      <c r="G43" s="104"/>
      <c r="H43" s="56">
        <v>3</v>
      </c>
      <c r="I43" s="98">
        <f t="shared" si="3"/>
        <v>2.5</v>
      </c>
      <c r="J43" s="56">
        <v>2.5</v>
      </c>
      <c r="K43" s="56">
        <v>0</v>
      </c>
      <c r="L43" s="105"/>
    </row>
    <row r="44" spans="1:12" s="22" customFormat="1" ht="15.75">
      <c r="A44" s="506" t="s">
        <v>192</v>
      </c>
      <c r="B44" s="506"/>
      <c r="C44" s="88">
        <f>SUM(C11:C43)</f>
        <v>142.22000000000003</v>
      </c>
      <c r="D44" s="144">
        <f t="shared" ref="D44:K44" si="4">SUM(D11:D43)</f>
        <v>139.22000000000003</v>
      </c>
      <c r="E44" s="144">
        <f t="shared" si="4"/>
        <v>3</v>
      </c>
      <c r="F44" s="88">
        <f t="shared" si="4"/>
        <v>42.889999999999993</v>
      </c>
      <c r="G44" s="88">
        <f t="shared" si="4"/>
        <v>39.889999999999993</v>
      </c>
      <c r="H44" s="74">
        <f t="shared" si="4"/>
        <v>3</v>
      </c>
      <c r="I44" s="88">
        <f t="shared" si="4"/>
        <v>99.33</v>
      </c>
      <c r="J44" s="88">
        <f t="shared" si="4"/>
        <v>99.33</v>
      </c>
      <c r="K44" s="74">
        <f t="shared" si="4"/>
        <v>0</v>
      </c>
      <c r="L44" s="106"/>
    </row>
  </sheetData>
  <mergeCells count="22">
    <mergeCell ref="L5:L9"/>
    <mergeCell ref="C6:C9"/>
    <mergeCell ref="D6:E6"/>
    <mergeCell ref="F6:H6"/>
    <mergeCell ref="I6:K6"/>
    <mergeCell ref="K1:L1"/>
    <mergeCell ref="A44:B44"/>
    <mergeCell ref="A2:L2"/>
    <mergeCell ref="D7:D9"/>
    <mergeCell ref="E7:E9"/>
    <mergeCell ref="F7:F9"/>
    <mergeCell ref="G7:H7"/>
    <mergeCell ref="I7:I9"/>
    <mergeCell ref="J7:K7"/>
    <mergeCell ref="G8:G9"/>
    <mergeCell ref="H8:H9"/>
    <mergeCell ref="J8:J9"/>
    <mergeCell ref="K8:K9"/>
    <mergeCell ref="A3:L3"/>
    <mergeCell ref="A5:A9"/>
    <mergeCell ref="B5:B9"/>
    <mergeCell ref="C5:K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A10" workbookViewId="0">
      <selection activeCell="T6" sqref="T6"/>
    </sheetView>
  </sheetViews>
  <sheetFormatPr defaultRowHeight="15"/>
  <cols>
    <col min="1" max="1" width="5.140625" customWidth="1"/>
    <col min="2" max="2" width="10.85546875" customWidth="1"/>
    <col min="3" max="3" width="6.85546875" customWidth="1"/>
    <col min="4" max="4" width="7.28515625" customWidth="1"/>
    <col min="5" max="5" width="6.7109375" customWidth="1"/>
    <col min="6" max="6" width="7.140625" customWidth="1"/>
    <col min="7" max="7" width="7.7109375" customWidth="1"/>
    <col min="8" max="8" width="6.7109375" customWidth="1"/>
    <col min="9" max="9" width="6.85546875" customWidth="1"/>
    <col min="10" max="10" width="8.42578125" customWidth="1"/>
    <col min="11" max="11" width="7.140625" customWidth="1"/>
    <col min="12" max="12" width="6.42578125" customWidth="1"/>
    <col min="13" max="13" width="7.42578125" customWidth="1"/>
    <col min="14" max="14" width="7" customWidth="1"/>
    <col min="15" max="15" width="6.85546875" customWidth="1"/>
    <col min="16" max="16" width="7.5703125" customWidth="1"/>
    <col min="17" max="17" width="7.28515625" customWidth="1"/>
    <col min="18" max="18" width="6.7109375" customWidth="1"/>
  </cols>
  <sheetData>
    <row r="1" spans="1:20" ht="15.75"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47" t="s">
        <v>295</v>
      </c>
      <c r="R1" s="547"/>
    </row>
    <row r="2" spans="1:20" ht="15.75">
      <c r="A2" s="547" t="s">
        <v>597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</row>
    <row r="3" spans="1:20" ht="15.75">
      <c r="A3" s="497" t="s">
        <v>600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</row>
    <row r="4" spans="1:20">
      <c r="A4" s="185"/>
      <c r="J4" s="109"/>
      <c r="K4" s="145"/>
      <c r="M4" s="181"/>
    </row>
    <row r="5" spans="1:20" s="107" customFormat="1" ht="20.25" customHeight="1">
      <c r="A5" s="546" t="s">
        <v>147</v>
      </c>
      <c r="B5" s="548" t="s">
        <v>242</v>
      </c>
      <c r="C5" s="546" t="s">
        <v>243</v>
      </c>
      <c r="D5" s="546"/>
      <c r="E5" s="546"/>
      <c r="F5" s="546" t="s">
        <v>244</v>
      </c>
      <c r="G5" s="546"/>
      <c r="H5" s="546"/>
      <c r="I5" s="546" t="s">
        <v>245</v>
      </c>
      <c r="J5" s="546"/>
      <c r="K5" s="546"/>
      <c r="L5" s="550" t="s">
        <v>246</v>
      </c>
      <c r="M5" s="551"/>
      <c r="N5" s="551"/>
      <c r="O5" s="550" t="s">
        <v>247</v>
      </c>
      <c r="P5" s="551"/>
      <c r="Q5" s="552"/>
      <c r="R5" s="543" t="s">
        <v>207</v>
      </c>
    </row>
    <row r="6" spans="1:20" s="107" customFormat="1" ht="75.75" customHeight="1">
      <c r="A6" s="546"/>
      <c r="B6" s="549"/>
      <c r="C6" s="183" t="s">
        <v>288</v>
      </c>
      <c r="D6" s="183" t="s">
        <v>248</v>
      </c>
      <c r="E6" s="183" t="s">
        <v>579</v>
      </c>
      <c r="F6" s="183" t="s">
        <v>288</v>
      </c>
      <c r="G6" s="183" t="s">
        <v>248</v>
      </c>
      <c r="H6" s="183" t="s">
        <v>579</v>
      </c>
      <c r="I6" s="183" t="s">
        <v>288</v>
      </c>
      <c r="J6" s="183" t="s">
        <v>248</v>
      </c>
      <c r="K6" s="183" t="s">
        <v>579</v>
      </c>
      <c r="L6" s="183" t="s">
        <v>288</v>
      </c>
      <c r="M6" s="183" t="s">
        <v>580</v>
      </c>
      <c r="N6" s="183" t="s">
        <v>579</v>
      </c>
      <c r="O6" s="183" t="s">
        <v>288</v>
      </c>
      <c r="P6" s="183" t="s">
        <v>328</v>
      </c>
      <c r="Q6" s="183" t="s">
        <v>579</v>
      </c>
      <c r="R6" s="543"/>
    </row>
    <row r="7" spans="1:20" ht="15.75" customHeight="1">
      <c r="A7" s="421">
        <v>1</v>
      </c>
      <c r="B7" s="422" t="s">
        <v>159</v>
      </c>
      <c r="C7" s="182">
        <v>40</v>
      </c>
      <c r="D7" s="423">
        <f>C7*4/100</f>
        <v>1.6</v>
      </c>
      <c r="E7" s="182">
        <f>C7+D7</f>
        <v>41.6</v>
      </c>
      <c r="F7" s="182">
        <v>120</v>
      </c>
      <c r="G7" s="182">
        <f>F7*4/100</f>
        <v>4.8</v>
      </c>
      <c r="H7" s="182">
        <f>F7+G7</f>
        <v>124.8</v>
      </c>
      <c r="I7" s="182">
        <v>450</v>
      </c>
      <c r="J7" s="182">
        <f>I7*4/100</f>
        <v>18</v>
      </c>
      <c r="K7" s="182">
        <f>I7+J7</f>
        <v>468</v>
      </c>
      <c r="L7" s="424"/>
      <c r="M7" s="424"/>
      <c r="N7" s="424"/>
      <c r="O7" s="182">
        <v>2000</v>
      </c>
      <c r="P7" s="182">
        <f>O7*6/100</f>
        <v>120</v>
      </c>
      <c r="Q7" s="182">
        <f>O7+P7</f>
        <v>2120</v>
      </c>
      <c r="R7" s="425"/>
      <c r="S7" s="108"/>
      <c r="T7" s="110"/>
    </row>
    <row r="8" spans="1:20" ht="15.75" customHeight="1">
      <c r="A8" s="421">
        <v>2</v>
      </c>
      <c r="B8" s="422" t="s">
        <v>160</v>
      </c>
      <c r="C8" s="182">
        <v>166</v>
      </c>
      <c r="D8" s="423">
        <f t="shared" ref="D8:D39" si="0">C8*4/100</f>
        <v>6.64</v>
      </c>
      <c r="E8" s="182">
        <f t="shared" ref="E8:E39" si="1">C8+D8</f>
        <v>172.64</v>
      </c>
      <c r="F8" s="182">
        <v>175</v>
      </c>
      <c r="G8" s="182">
        <f t="shared" ref="G8:G39" si="2">F8*4/100</f>
        <v>7</v>
      </c>
      <c r="H8" s="182">
        <f t="shared" ref="H8:H39" si="3">F8+G8</f>
        <v>182</v>
      </c>
      <c r="I8" s="182">
        <v>150</v>
      </c>
      <c r="J8" s="182">
        <f t="shared" ref="J8:J39" si="4">I8*4/100</f>
        <v>6</v>
      </c>
      <c r="K8" s="182">
        <f t="shared" ref="K8:K39" si="5">I8+J8</f>
        <v>156</v>
      </c>
      <c r="L8" s="424"/>
      <c r="M8" s="424"/>
      <c r="N8" s="424"/>
      <c r="O8" s="426">
        <v>300</v>
      </c>
      <c r="P8" s="182">
        <f t="shared" ref="P8:P39" si="6">O8*6/100</f>
        <v>18</v>
      </c>
      <c r="Q8" s="182">
        <f t="shared" ref="Q8:Q39" si="7">O8+P8</f>
        <v>318</v>
      </c>
      <c r="R8" s="425"/>
      <c r="S8" s="108"/>
      <c r="T8" s="111"/>
    </row>
    <row r="9" spans="1:20" ht="15.75">
      <c r="A9" s="421">
        <v>3</v>
      </c>
      <c r="B9" s="422" t="s">
        <v>161</v>
      </c>
      <c r="C9" s="182">
        <v>37</v>
      </c>
      <c r="D9" s="423">
        <f t="shared" si="0"/>
        <v>1.48</v>
      </c>
      <c r="E9" s="182">
        <f t="shared" si="1"/>
        <v>38.479999999999997</v>
      </c>
      <c r="F9" s="182">
        <v>16</v>
      </c>
      <c r="G9" s="182">
        <f t="shared" si="2"/>
        <v>0.64</v>
      </c>
      <c r="H9" s="182">
        <f t="shared" si="3"/>
        <v>16.64</v>
      </c>
      <c r="I9" s="182">
        <v>74</v>
      </c>
      <c r="J9" s="182">
        <f t="shared" si="4"/>
        <v>2.96</v>
      </c>
      <c r="K9" s="182">
        <f t="shared" si="5"/>
        <v>76.959999999999994</v>
      </c>
      <c r="L9" s="424"/>
      <c r="M9" s="424"/>
      <c r="N9" s="424"/>
      <c r="O9" s="426">
        <v>780</v>
      </c>
      <c r="P9" s="182">
        <f t="shared" si="6"/>
        <v>46.8</v>
      </c>
      <c r="Q9" s="182">
        <f t="shared" si="7"/>
        <v>826.8</v>
      </c>
      <c r="R9" s="425"/>
      <c r="S9" s="108"/>
      <c r="T9" s="111"/>
    </row>
    <row r="10" spans="1:20" ht="15.75" customHeight="1">
      <c r="A10" s="421">
        <v>4</v>
      </c>
      <c r="B10" s="422" t="s">
        <v>162</v>
      </c>
      <c r="C10" s="182">
        <v>20</v>
      </c>
      <c r="D10" s="423">
        <f t="shared" si="0"/>
        <v>0.8</v>
      </c>
      <c r="E10" s="182">
        <f t="shared" si="1"/>
        <v>20.8</v>
      </c>
      <c r="F10" s="182">
        <v>25</v>
      </c>
      <c r="G10" s="182">
        <f t="shared" si="2"/>
        <v>1</v>
      </c>
      <c r="H10" s="182">
        <f t="shared" si="3"/>
        <v>26</v>
      </c>
      <c r="I10" s="182">
        <v>250</v>
      </c>
      <c r="J10" s="182">
        <f t="shared" si="4"/>
        <v>10</v>
      </c>
      <c r="K10" s="182">
        <f t="shared" si="5"/>
        <v>260</v>
      </c>
      <c r="L10" s="424">
        <v>10</v>
      </c>
      <c r="M10" s="427"/>
      <c r="N10" s="424">
        <f t="shared" ref="N10:N39" si="8">L10+M10</f>
        <v>10</v>
      </c>
      <c r="O10" s="182">
        <v>1800</v>
      </c>
      <c r="P10" s="182">
        <f t="shared" si="6"/>
        <v>108</v>
      </c>
      <c r="Q10" s="182">
        <f t="shared" si="7"/>
        <v>1908</v>
      </c>
      <c r="R10" s="425"/>
      <c r="S10" s="108"/>
      <c r="T10" s="110"/>
    </row>
    <row r="11" spans="1:20" ht="15.75" customHeight="1">
      <c r="A11" s="421">
        <v>5</v>
      </c>
      <c r="B11" s="422" t="s">
        <v>163</v>
      </c>
      <c r="C11" s="426">
        <v>8</v>
      </c>
      <c r="D11" s="423">
        <v>1</v>
      </c>
      <c r="E11" s="182">
        <f t="shared" si="1"/>
        <v>9</v>
      </c>
      <c r="F11" s="182">
        <v>25</v>
      </c>
      <c r="G11" s="182">
        <f t="shared" si="2"/>
        <v>1</v>
      </c>
      <c r="H11" s="182">
        <f t="shared" si="3"/>
        <v>26</v>
      </c>
      <c r="I11" s="182">
        <v>7020</v>
      </c>
      <c r="J11" s="182">
        <f t="shared" si="4"/>
        <v>280.8</v>
      </c>
      <c r="K11" s="182">
        <f t="shared" si="5"/>
        <v>7300.8</v>
      </c>
      <c r="L11" s="424">
        <v>0</v>
      </c>
      <c r="M11" s="424"/>
      <c r="N11" s="424"/>
      <c r="O11" s="182">
        <v>700</v>
      </c>
      <c r="P11" s="182">
        <f t="shared" si="6"/>
        <v>42</v>
      </c>
      <c r="Q11" s="182">
        <f t="shared" si="7"/>
        <v>742</v>
      </c>
      <c r="R11" s="425"/>
      <c r="S11" s="108"/>
      <c r="T11" s="110"/>
    </row>
    <row r="12" spans="1:20" ht="15.75" customHeight="1">
      <c r="A12" s="421">
        <v>6</v>
      </c>
      <c r="B12" s="422" t="s">
        <v>164</v>
      </c>
      <c r="C12" s="182">
        <v>10</v>
      </c>
      <c r="D12" s="423">
        <f t="shared" si="0"/>
        <v>0.4</v>
      </c>
      <c r="E12" s="182">
        <f t="shared" si="1"/>
        <v>10.4</v>
      </c>
      <c r="F12" s="182">
        <v>20</v>
      </c>
      <c r="G12" s="182">
        <f t="shared" si="2"/>
        <v>0.8</v>
      </c>
      <c r="H12" s="182">
        <f t="shared" si="3"/>
        <v>20.8</v>
      </c>
      <c r="I12" s="182">
        <v>120</v>
      </c>
      <c r="J12" s="182">
        <f t="shared" si="4"/>
        <v>4.8</v>
      </c>
      <c r="K12" s="182">
        <f t="shared" si="5"/>
        <v>124.8</v>
      </c>
      <c r="L12" s="424">
        <v>0</v>
      </c>
      <c r="M12" s="424"/>
      <c r="N12" s="424"/>
      <c r="O12" s="426">
        <v>1700</v>
      </c>
      <c r="P12" s="182">
        <f t="shared" si="6"/>
        <v>102</v>
      </c>
      <c r="Q12" s="182">
        <f t="shared" si="7"/>
        <v>1802</v>
      </c>
      <c r="R12" s="425"/>
      <c r="S12" s="108"/>
      <c r="T12" s="111"/>
    </row>
    <row r="13" spans="1:20" ht="15.75" customHeight="1">
      <c r="A13" s="421">
        <v>7</v>
      </c>
      <c r="B13" s="422" t="s">
        <v>165</v>
      </c>
      <c r="C13" s="182">
        <v>6</v>
      </c>
      <c r="D13" s="423">
        <f t="shared" si="0"/>
        <v>0.24</v>
      </c>
      <c r="E13" s="182">
        <f t="shared" si="1"/>
        <v>6.24</v>
      </c>
      <c r="F13" s="182">
        <v>5</v>
      </c>
      <c r="G13" s="182">
        <f t="shared" si="2"/>
        <v>0.2</v>
      </c>
      <c r="H13" s="182">
        <f t="shared" si="3"/>
        <v>5.2</v>
      </c>
      <c r="I13" s="182">
        <v>80</v>
      </c>
      <c r="J13" s="182">
        <f t="shared" si="4"/>
        <v>3.2</v>
      </c>
      <c r="K13" s="182">
        <f t="shared" si="5"/>
        <v>83.2</v>
      </c>
      <c r="L13" s="424">
        <v>11</v>
      </c>
      <c r="M13" s="427"/>
      <c r="N13" s="424">
        <f t="shared" si="8"/>
        <v>11</v>
      </c>
      <c r="O13" s="426">
        <v>800</v>
      </c>
      <c r="P13" s="182">
        <f t="shared" si="6"/>
        <v>48</v>
      </c>
      <c r="Q13" s="182">
        <f t="shared" si="7"/>
        <v>848</v>
      </c>
      <c r="R13" s="425"/>
      <c r="S13" s="108"/>
      <c r="T13" s="111"/>
    </row>
    <row r="14" spans="1:20" ht="15.75" customHeight="1">
      <c r="A14" s="421">
        <v>8</v>
      </c>
      <c r="B14" s="422" t="s">
        <v>166</v>
      </c>
      <c r="C14" s="182">
        <v>0</v>
      </c>
      <c r="D14" s="423">
        <f t="shared" si="0"/>
        <v>0</v>
      </c>
      <c r="E14" s="182">
        <f t="shared" si="1"/>
        <v>0</v>
      </c>
      <c r="F14" s="182">
        <v>7</v>
      </c>
      <c r="G14" s="182">
        <f t="shared" si="2"/>
        <v>0.28000000000000003</v>
      </c>
      <c r="H14" s="182">
        <f t="shared" si="3"/>
        <v>7.28</v>
      </c>
      <c r="I14" s="182">
        <v>300</v>
      </c>
      <c r="J14" s="182">
        <f t="shared" si="4"/>
        <v>12</v>
      </c>
      <c r="K14" s="182">
        <f t="shared" si="5"/>
        <v>312</v>
      </c>
      <c r="L14" s="424"/>
      <c r="M14" s="424"/>
      <c r="N14" s="424"/>
      <c r="O14" s="182">
        <v>1500</v>
      </c>
      <c r="P14" s="182">
        <f t="shared" si="6"/>
        <v>90</v>
      </c>
      <c r="Q14" s="182">
        <f t="shared" si="7"/>
        <v>1590</v>
      </c>
      <c r="R14" s="425"/>
      <c r="S14" s="108"/>
      <c r="T14" s="110"/>
    </row>
    <row r="15" spans="1:20" ht="15.75">
      <c r="A15" s="421">
        <v>9</v>
      </c>
      <c r="B15" s="422" t="s">
        <v>167</v>
      </c>
      <c r="C15" s="426"/>
      <c r="D15" s="423">
        <f t="shared" si="0"/>
        <v>0</v>
      </c>
      <c r="E15" s="182">
        <f t="shared" si="1"/>
        <v>0</v>
      </c>
      <c r="F15" s="182">
        <v>38</v>
      </c>
      <c r="G15" s="182">
        <f t="shared" si="2"/>
        <v>1.52</v>
      </c>
      <c r="H15" s="182">
        <f t="shared" si="3"/>
        <v>39.520000000000003</v>
      </c>
      <c r="I15" s="182">
        <v>161</v>
      </c>
      <c r="J15" s="182">
        <f t="shared" si="4"/>
        <v>6.44</v>
      </c>
      <c r="K15" s="182">
        <f t="shared" si="5"/>
        <v>167.44</v>
      </c>
      <c r="L15" s="424"/>
      <c r="M15" s="424"/>
      <c r="N15" s="424"/>
      <c r="O15" s="182">
        <v>1000</v>
      </c>
      <c r="P15" s="182">
        <f t="shared" si="6"/>
        <v>60</v>
      </c>
      <c r="Q15" s="182">
        <f t="shared" si="7"/>
        <v>1060</v>
      </c>
      <c r="R15" s="425"/>
      <c r="S15" s="108"/>
      <c r="T15" s="110"/>
    </row>
    <row r="16" spans="1:20" ht="15.75" customHeight="1">
      <c r="A16" s="421">
        <v>10</v>
      </c>
      <c r="B16" s="422" t="s">
        <v>168</v>
      </c>
      <c r="C16" s="182">
        <v>208</v>
      </c>
      <c r="D16" s="423">
        <f t="shared" si="0"/>
        <v>8.32</v>
      </c>
      <c r="E16" s="182">
        <f t="shared" si="1"/>
        <v>216.32</v>
      </c>
      <c r="F16" s="182">
        <v>102</v>
      </c>
      <c r="G16" s="182">
        <f t="shared" si="2"/>
        <v>4.08</v>
      </c>
      <c r="H16" s="182">
        <f t="shared" si="3"/>
        <v>106.08</v>
      </c>
      <c r="I16" s="182">
        <v>320</v>
      </c>
      <c r="J16" s="182">
        <f t="shared" si="4"/>
        <v>12.8</v>
      </c>
      <c r="K16" s="182">
        <f t="shared" si="5"/>
        <v>332.8</v>
      </c>
      <c r="L16" s="424">
        <v>102</v>
      </c>
      <c r="M16" s="424">
        <f t="shared" ref="M16:M36" si="9">L16*4/100</f>
        <v>4.08</v>
      </c>
      <c r="N16" s="424">
        <f t="shared" si="8"/>
        <v>106.08</v>
      </c>
      <c r="O16" s="426">
        <v>2890</v>
      </c>
      <c r="P16" s="182">
        <f t="shared" si="6"/>
        <v>173.4</v>
      </c>
      <c r="Q16" s="182">
        <f t="shared" si="7"/>
        <v>3063.4</v>
      </c>
      <c r="R16" s="425"/>
      <c r="S16" s="108"/>
      <c r="T16" s="111"/>
    </row>
    <row r="17" spans="1:22" ht="21.95" customHeight="1">
      <c r="A17" s="421">
        <v>11</v>
      </c>
      <c r="B17" s="422" t="s">
        <v>169</v>
      </c>
      <c r="C17" s="182">
        <v>28</v>
      </c>
      <c r="D17" s="423">
        <f t="shared" si="0"/>
        <v>1.1200000000000001</v>
      </c>
      <c r="E17" s="182">
        <f t="shared" si="1"/>
        <v>29.12</v>
      </c>
      <c r="F17" s="182">
        <v>112</v>
      </c>
      <c r="G17" s="182">
        <f t="shared" si="2"/>
        <v>4.4800000000000004</v>
      </c>
      <c r="H17" s="182">
        <f t="shared" si="3"/>
        <v>116.48</v>
      </c>
      <c r="I17" s="182">
        <v>60</v>
      </c>
      <c r="J17" s="182">
        <f t="shared" si="4"/>
        <v>2.4</v>
      </c>
      <c r="K17" s="182">
        <f t="shared" si="5"/>
        <v>62.4</v>
      </c>
      <c r="L17" s="424">
        <v>40</v>
      </c>
      <c r="M17" s="424"/>
      <c r="N17" s="424">
        <v>40</v>
      </c>
      <c r="O17" s="426">
        <v>500</v>
      </c>
      <c r="P17" s="182">
        <f t="shared" si="6"/>
        <v>30</v>
      </c>
      <c r="Q17" s="182">
        <f t="shared" si="7"/>
        <v>530</v>
      </c>
      <c r="R17" s="425"/>
      <c r="S17" s="108"/>
      <c r="T17" s="111"/>
    </row>
    <row r="18" spans="1:22" s="107" customFormat="1" ht="21.95" customHeight="1">
      <c r="A18" s="421">
        <v>12</v>
      </c>
      <c r="B18" s="422" t="s">
        <v>170</v>
      </c>
      <c r="C18" s="182">
        <v>30</v>
      </c>
      <c r="D18" s="423">
        <f t="shared" si="0"/>
        <v>1.2</v>
      </c>
      <c r="E18" s="182">
        <f t="shared" si="1"/>
        <v>31.2</v>
      </c>
      <c r="F18" s="182">
        <v>80</v>
      </c>
      <c r="G18" s="182">
        <f t="shared" si="2"/>
        <v>3.2</v>
      </c>
      <c r="H18" s="182">
        <f t="shared" si="3"/>
        <v>83.2</v>
      </c>
      <c r="I18" s="182">
        <v>50</v>
      </c>
      <c r="J18" s="182">
        <f t="shared" si="4"/>
        <v>2</v>
      </c>
      <c r="K18" s="182">
        <f t="shared" si="5"/>
        <v>52</v>
      </c>
      <c r="L18" s="424">
        <v>60</v>
      </c>
      <c r="M18" s="424">
        <v>1</v>
      </c>
      <c r="N18" s="424">
        <v>61</v>
      </c>
      <c r="O18" s="426">
        <v>600</v>
      </c>
      <c r="P18" s="182">
        <f t="shared" si="6"/>
        <v>36</v>
      </c>
      <c r="Q18" s="182">
        <f t="shared" si="7"/>
        <v>636</v>
      </c>
      <c r="R18" s="428"/>
      <c r="S18" s="108"/>
      <c r="T18" s="111"/>
    </row>
    <row r="19" spans="1:22" s="138" customFormat="1" ht="21.75" customHeight="1">
      <c r="A19" s="421">
        <v>13</v>
      </c>
      <c r="B19" s="134" t="s">
        <v>171</v>
      </c>
      <c r="C19" s="177">
        <v>71</v>
      </c>
      <c r="D19" s="423">
        <f t="shared" si="0"/>
        <v>2.84</v>
      </c>
      <c r="E19" s="182">
        <f t="shared" si="1"/>
        <v>73.84</v>
      </c>
      <c r="F19" s="177">
        <v>267</v>
      </c>
      <c r="G19" s="182">
        <f t="shared" si="2"/>
        <v>10.68</v>
      </c>
      <c r="H19" s="182">
        <f t="shared" si="3"/>
        <v>277.68</v>
      </c>
      <c r="I19" s="177">
        <v>172</v>
      </c>
      <c r="J19" s="182">
        <f t="shared" si="4"/>
        <v>6.88</v>
      </c>
      <c r="K19" s="182">
        <f t="shared" si="5"/>
        <v>178.88</v>
      </c>
      <c r="L19" s="178"/>
      <c r="M19" s="424"/>
      <c r="N19" s="424"/>
      <c r="O19" s="178">
        <v>1000</v>
      </c>
      <c r="P19" s="182">
        <f t="shared" si="6"/>
        <v>60</v>
      </c>
      <c r="Q19" s="182">
        <f t="shared" si="7"/>
        <v>1060</v>
      </c>
      <c r="R19" s="425"/>
      <c r="S19" s="135"/>
      <c r="T19" s="136"/>
      <c r="U19" s="137"/>
      <c r="V19" s="137"/>
    </row>
    <row r="20" spans="1:22" s="138" customFormat="1" ht="15.75">
      <c r="A20" s="421">
        <v>14</v>
      </c>
      <c r="B20" s="134" t="s">
        <v>172</v>
      </c>
      <c r="C20" s="177">
        <v>80</v>
      </c>
      <c r="D20" s="423">
        <f t="shared" si="0"/>
        <v>3.2</v>
      </c>
      <c r="E20" s="182">
        <f t="shared" si="1"/>
        <v>83.2</v>
      </c>
      <c r="F20" s="177">
        <v>56</v>
      </c>
      <c r="G20" s="182">
        <f t="shared" si="2"/>
        <v>2.2400000000000002</v>
      </c>
      <c r="H20" s="182">
        <f t="shared" si="3"/>
        <v>58.24</v>
      </c>
      <c r="I20" s="177">
        <v>134</v>
      </c>
      <c r="J20" s="182">
        <f t="shared" si="4"/>
        <v>5.36</v>
      </c>
      <c r="K20" s="182">
        <f t="shared" si="5"/>
        <v>139.36000000000001</v>
      </c>
      <c r="L20" s="178"/>
      <c r="M20" s="424"/>
      <c r="N20" s="424"/>
      <c r="O20" s="178">
        <v>2174</v>
      </c>
      <c r="P20" s="182">
        <f t="shared" si="6"/>
        <v>130.44</v>
      </c>
      <c r="Q20" s="182">
        <f t="shared" si="7"/>
        <v>2304.44</v>
      </c>
      <c r="R20" s="425"/>
      <c r="S20" s="135"/>
      <c r="T20" s="136"/>
      <c r="U20" s="137"/>
      <c r="V20" s="137"/>
    </row>
    <row r="21" spans="1:22" s="138" customFormat="1" ht="15.75">
      <c r="A21" s="421">
        <v>15</v>
      </c>
      <c r="B21" s="134" t="s">
        <v>173</v>
      </c>
      <c r="C21" s="177">
        <v>138</v>
      </c>
      <c r="D21" s="423">
        <f t="shared" si="0"/>
        <v>5.52</v>
      </c>
      <c r="E21" s="182">
        <f t="shared" si="1"/>
        <v>143.52000000000001</v>
      </c>
      <c r="F21" s="177">
        <v>39</v>
      </c>
      <c r="G21" s="182">
        <f t="shared" si="2"/>
        <v>1.56</v>
      </c>
      <c r="H21" s="182">
        <f t="shared" si="3"/>
        <v>40.56</v>
      </c>
      <c r="I21" s="177">
        <v>280</v>
      </c>
      <c r="J21" s="182">
        <f t="shared" si="4"/>
        <v>11.2</v>
      </c>
      <c r="K21" s="182">
        <f t="shared" si="5"/>
        <v>291.2</v>
      </c>
      <c r="L21" s="178"/>
      <c r="M21" s="424"/>
      <c r="N21" s="424"/>
      <c r="O21" s="178">
        <v>3410</v>
      </c>
      <c r="P21" s="182">
        <f t="shared" si="6"/>
        <v>204.6</v>
      </c>
      <c r="Q21" s="182">
        <f t="shared" si="7"/>
        <v>3614.6</v>
      </c>
      <c r="R21" s="425"/>
      <c r="S21" s="135"/>
      <c r="T21" s="136"/>
      <c r="U21" s="137"/>
      <c r="V21" s="137"/>
    </row>
    <row r="22" spans="1:22" s="138" customFormat="1" ht="15.75">
      <c r="A22" s="421">
        <v>16</v>
      </c>
      <c r="B22" s="134" t="s">
        <v>249</v>
      </c>
      <c r="C22" s="177">
        <v>26</v>
      </c>
      <c r="D22" s="423">
        <f t="shared" si="0"/>
        <v>1.04</v>
      </c>
      <c r="E22" s="182">
        <f t="shared" si="1"/>
        <v>27.04</v>
      </c>
      <c r="F22" s="177">
        <v>5</v>
      </c>
      <c r="G22" s="182">
        <f t="shared" si="2"/>
        <v>0.2</v>
      </c>
      <c r="H22" s="182">
        <f t="shared" si="3"/>
        <v>5.2</v>
      </c>
      <c r="I22" s="177">
        <v>475</v>
      </c>
      <c r="J22" s="182">
        <f t="shared" si="4"/>
        <v>19</v>
      </c>
      <c r="K22" s="182">
        <f t="shared" si="5"/>
        <v>494</v>
      </c>
      <c r="L22" s="178"/>
      <c r="M22" s="424"/>
      <c r="N22" s="424"/>
      <c r="O22" s="178">
        <v>1080</v>
      </c>
      <c r="P22" s="182">
        <f t="shared" si="6"/>
        <v>64.8</v>
      </c>
      <c r="Q22" s="182">
        <f t="shared" si="7"/>
        <v>1144.8</v>
      </c>
      <c r="R22" s="425"/>
      <c r="S22" s="135"/>
      <c r="T22" s="136"/>
      <c r="U22" s="137"/>
      <c r="V22" s="137"/>
    </row>
    <row r="23" spans="1:22" s="138" customFormat="1" ht="15.75">
      <c r="A23" s="421">
        <v>17</v>
      </c>
      <c r="B23" s="134" t="s">
        <v>175</v>
      </c>
      <c r="C23" s="177">
        <v>22</v>
      </c>
      <c r="D23" s="423">
        <f t="shared" si="0"/>
        <v>0.88</v>
      </c>
      <c r="E23" s="182">
        <f t="shared" si="1"/>
        <v>22.88</v>
      </c>
      <c r="F23" s="177">
        <v>11</v>
      </c>
      <c r="G23" s="182">
        <f t="shared" si="2"/>
        <v>0.44</v>
      </c>
      <c r="H23" s="182">
        <f t="shared" si="3"/>
        <v>11.44</v>
      </c>
      <c r="I23" s="177">
        <v>109</v>
      </c>
      <c r="J23" s="182">
        <f t="shared" si="4"/>
        <v>4.3600000000000003</v>
      </c>
      <c r="K23" s="182">
        <f t="shared" si="5"/>
        <v>113.36</v>
      </c>
      <c r="L23" s="178"/>
      <c r="M23" s="424"/>
      <c r="N23" s="424"/>
      <c r="O23" s="178">
        <v>699</v>
      </c>
      <c r="P23" s="182">
        <f t="shared" si="6"/>
        <v>41.94</v>
      </c>
      <c r="Q23" s="182">
        <f t="shared" si="7"/>
        <v>740.94</v>
      </c>
      <c r="R23" s="425"/>
      <c r="S23" s="135"/>
      <c r="T23" s="136"/>
      <c r="U23" s="137"/>
      <c r="V23" s="137"/>
    </row>
    <row r="24" spans="1:22" s="138" customFormat="1" ht="15.75">
      <c r="A24" s="421">
        <v>18</v>
      </c>
      <c r="B24" s="134" t="s">
        <v>250</v>
      </c>
      <c r="C24" s="177">
        <v>30</v>
      </c>
      <c r="D24" s="423">
        <f t="shared" si="0"/>
        <v>1.2</v>
      </c>
      <c r="E24" s="182">
        <f t="shared" si="1"/>
        <v>31.2</v>
      </c>
      <c r="F24" s="177">
        <v>10</v>
      </c>
      <c r="G24" s="182">
        <f t="shared" si="2"/>
        <v>0.4</v>
      </c>
      <c r="H24" s="182">
        <f t="shared" si="3"/>
        <v>10.4</v>
      </c>
      <c r="I24" s="177">
        <v>135</v>
      </c>
      <c r="J24" s="182">
        <f t="shared" si="4"/>
        <v>5.4</v>
      </c>
      <c r="K24" s="182">
        <f t="shared" si="5"/>
        <v>140.4</v>
      </c>
      <c r="L24" s="177"/>
      <c r="M24" s="424"/>
      <c r="N24" s="424"/>
      <c r="O24" s="178">
        <v>550</v>
      </c>
      <c r="P24" s="182">
        <f t="shared" si="6"/>
        <v>33</v>
      </c>
      <c r="Q24" s="182">
        <f t="shared" si="7"/>
        <v>583</v>
      </c>
      <c r="R24" s="425"/>
      <c r="S24" s="135"/>
      <c r="T24" s="139"/>
      <c r="U24" s="137"/>
      <c r="V24" s="137"/>
    </row>
    <row r="25" spans="1:22" s="138" customFormat="1" ht="15.75">
      <c r="A25" s="421">
        <v>19</v>
      </c>
      <c r="B25" s="134" t="s">
        <v>177</v>
      </c>
      <c r="C25" s="177">
        <v>50</v>
      </c>
      <c r="D25" s="423">
        <f t="shared" si="0"/>
        <v>2</v>
      </c>
      <c r="E25" s="182">
        <f t="shared" si="1"/>
        <v>52</v>
      </c>
      <c r="F25" s="177">
        <v>1</v>
      </c>
      <c r="G25" s="182">
        <f t="shared" si="2"/>
        <v>0.04</v>
      </c>
      <c r="H25" s="182">
        <f t="shared" si="3"/>
        <v>1.04</v>
      </c>
      <c r="I25" s="177">
        <v>240</v>
      </c>
      <c r="J25" s="182">
        <f t="shared" si="4"/>
        <v>9.6</v>
      </c>
      <c r="K25" s="182">
        <f t="shared" si="5"/>
        <v>249.6</v>
      </c>
      <c r="L25" s="178"/>
      <c r="M25" s="424"/>
      <c r="N25" s="424"/>
      <c r="O25" s="178">
        <v>2500</v>
      </c>
      <c r="P25" s="182">
        <f t="shared" si="6"/>
        <v>150</v>
      </c>
      <c r="Q25" s="182">
        <f t="shared" si="7"/>
        <v>2650</v>
      </c>
      <c r="R25" s="425"/>
      <c r="S25" s="135"/>
      <c r="T25" s="136"/>
      <c r="U25" s="137"/>
      <c r="V25" s="137"/>
    </row>
    <row r="26" spans="1:22" s="138" customFormat="1" ht="15.75">
      <c r="A26" s="421">
        <v>20</v>
      </c>
      <c r="B26" s="134" t="s">
        <v>178</v>
      </c>
      <c r="C26" s="177">
        <v>72</v>
      </c>
      <c r="D26" s="423">
        <f t="shared" si="0"/>
        <v>2.88</v>
      </c>
      <c r="E26" s="182">
        <f t="shared" si="1"/>
        <v>74.88</v>
      </c>
      <c r="F26" s="177">
        <v>11</v>
      </c>
      <c r="G26" s="182">
        <f t="shared" si="2"/>
        <v>0.44</v>
      </c>
      <c r="H26" s="182">
        <f t="shared" si="3"/>
        <v>11.44</v>
      </c>
      <c r="I26" s="177">
        <v>110</v>
      </c>
      <c r="J26" s="182">
        <f t="shared" si="4"/>
        <v>4.4000000000000004</v>
      </c>
      <c r="K26" s="182">
        <f t="shared" si="5"/>
        <v>114.4</v>
      </c>
      <c r="L26" s="178"/>
      <c r="M26" s="424"/>
      <c r="N26" s="424"/>
      <c r="O26" s="178">
        <v>450</v>
      </c>
      <c r="P26" s="182">
        <f t="shared" si="6"/>
        <v>27</v>
      </c>
      <c r="Q26" s="182">
        <f t="shared" si="7"/>
        <v>477</v>
      </c>
      <c r="R26" s="425"/>
      <c r="S26" s="135"/>
      <c r="T26" s="136"/>
      <c r="U26" s="137"/>
      <c r="V26" s="137"/>
    </row>
    <row r="27" spans="1:22" s="138" customFormat="1" ht="15.75">
      <c r="A27" s="421">
        <v>21</v>
      </c>
      <c r="B27" s="134" t="s">
        <v>179</v>
      </c>
      <c r="C27" s="177">
        <v>47</v>
      </c>
      <c r="D27" s="423">
        <f t="shared" si="0"/>
        <v>1.88</v>
      </c>
      <c r="E27" s="182">
        <f t="shared" si="1"/>
        <v>48.88</v>
      </c>
      <c r="F27" s="177">
        <v>30</v>
      </c>
      <c r="G27" s="182">
        <f t="shared" si="2"/>
        <v>1.2</v>
      </c>
      <c r="H27" s="182">
        <f t="shared" si="3"/>
        <v>31.2</v>
      </c>
      <c r="I27" s="177">
        <v>260</v>
      </c>
      <c r="J27" s="182">
        <f t="shared" si="4"/>
        <v>10.4</v>
      </c>
      <c r="K27" s="182">
        <f t="shared" si="5"/>
        <v>270.39999999999998</v>
      </c>
      <c r="L27" s="178">
        <v>15</v>
      </c>
      <c r="M27" s="424">
        <f t="shared" si="9"/>
        <v>0.6</v>
      </c>
      <c r="N27" s="424">
        <f t="shared" si="8"/>
        <v>15.6</v>
      </c>
      <c r="O27" s="178">
        <v>1500</v>
      </c>
      <c r="P27" s="182">
        <f t="shared" si="6"/>
        <v>90</v>
      </c>
      <c r="Q27" s="182">
        <f t="shared" si="7"/>
        <v>1590</v>
      </c>
      <c r="R27" s="425"/>
      <c r="S27" s="135"/>
      <c r="T27" s="136"/>
      <c r="U27" s="137"/>
      <c r="V27" s="137"/>
    </row>
    <row r="28" spans="1:22" s="138" customFormat="1" ht="15.75">
      <c r="A28" s="421">
        <v>22</v>
      </c>
      <c r="B28" s="134" t="s">
        <v>180</v>
      </c>
      <c r="C28" s="177">
        <v>49</v>
      </c>
      <c r="D28" s="423">
        <f t="shared" si="0"/>
        <v>1.96</v>
      </c>
      <c r="E28" s="182">
        <f t="shared" si="1"/>
        <v>50.96</v>
      </c>
      <c r="F28" s="177">
        <v>18</v>
      </c>
      <c r="G28" s="182">
        <f t="shared" si="2"/>
        <v>0.72</v>
      </c>
      <c r="H28" s="182">
        <f t="shared" si="3"/>
        <v>18.72</v>
      </c>
      <c r="I28" s="177">
        <v>400</v>
      </c>
      <c r="J28" s="182">
        <f t="shared" si="4"/>
        <v>16</v>
      </c>
      <c r="K28" s="182">
        <f t="shared" si="5"/>
        <v>416</v>
      </c>
      <c r="L28" s="178"/>
      <c r="M28" s="424"/>
      <c r="N28" s="424"/>
      <c r="O28" s="178">
        <v>3096</v>
      </c>
      <c r="P28" s="182">
        <f t="shared" si="6"/>
        <v>185.76</v>
      </c>
      <c r="Q28" s="182">
        <f t="shared" si="7"/>
        <v>3281.76</v>
      </c>
      <c r="R28" s="425"/>
      <c r="S28" s="135"/>
      <c r="T28" s="136"/>
      <c r="U28" s="137"/>
      <c r="V28" s="137"/>
    </row>
    <row r="29" spans="1:22" ht="15.75" customHeight="1">
      <c r="A29" s="421">
        <v>23</v>
      </c>
      <c r="B29" s="429" t="s">
        <v>181</v>
      </c>
      <c r="C29" s="430">
        <v>71</v>
      </c>
      <c r="D29" s="423">
        <f t="shared" si="0"/>
        <v>2.84</v>
      </c>
      <c r="E29" s="182">
        <f t="shared" si="1"/>
        <v>73.84</v>
      </c>
      <c r="F29" s="430">
        <v>120</v>
      </c>
      <c r="G29" s="182">
        <f t="shared" si="2"/>
        <v>4.8</v>
      </c>
      <c r="H29" s="182">
        <f t="shared" si="3"/>
        <v>124.8</v>
      </c>
      <c r="I29" s="430">
        <v>57</v>
      </c>
      <c r="J29" s="182">
        <f t="shared" si="4"/>
        <v>2.2799999999999998</v>
      </c>
      <c r="K29" s="182">
        <f t="shared" si="5"/>
        <v>59.28</v>
      </c>
      <c r="L29" s="430">
        <v>29</v>
      </c>
      <c r="M29" s="424">
        <f t="shared" si="9"/>
        <v>1.1599999999999999</v>
      </c>
      <c r="N29" s="424">
        <f t="shared" si="8"/>
        <v>30.16</v>
      </c>
      <c r="O29" s="178">
        <v>1953</v>
      </c>
      <c r="P29" s="182">
        <f t="shared" si="6"/>
        <v>117.18</v>
      </c>
      <c r="Q29" s="182">
        <f t="shared" si="7"/>
        <v>2070.1799999999998</v>
      </c>
      <c r="R29" s="425"/>
      <c r="S29" s="108"/>
      <c r="T29" s="113"/>
    </row>
    <row r="30" spans="1:22" ht="15.75" customHeight="1">
      <c r="A30" s="421">
        <v>24</v>
      </c>
      <c r="B30" s="429" t="s">
        <v>182</v>
      </c>
      <c r="C30" s="430">
        <v>151</v>
      </c>
      <c r="D30" s="423">
        <f t="shared" si="0"/>
        <v>6.04</v>
      </c>
      <c r="E30" s="182">
        <f t="shared" si="1"/>
        <v>157.04</v>
      </c>
      <c r="F30" s="430">
        <v>239</v>
      </c>
      <c r="G30" s="182">
        <f t="shared" si="2"/>
        <v>9.56</v>
      </c>
      <c r="H30" s="182">
        <f t="shared" si="3"/>
        <v>248.56</v>
      </c>
      <c r="I30" s="430">
        <v>98</v>
      </c>
      <c r="J30" s="182">
        <f t="shared" si="4"/>
        <v>3.92</v>
      </c>
      <c r="K30" s="182">
        <f t="shared" si="5"/>
        <v>101.92</v>
      </c>
      <c r="L30" s="430">
        <v>31</v>
      </c>
      <c r="M30" s="424">
        <f t="shared" si="9"/>
        <v>1.24</v>
      </c>
      <c r="N30" s="424">
        <f t="shared" si="8"/>
        <v>32.24</v>
      </c>
      <c r="O30" s="431">
        <f>625+25+96</f>
        <v>746</v>
      </c>
      <c r="P30" s="182">
        <f t="shared" si="6"/>
        <v>44.76</v>
      </c>
      <c r="Q30" s="182">
        <f t="shared" si="7"/>
        <v>790.76</v>
      </c>
      <c r="R30" s="425"/>
      <c r="S30" s="108"/>
    </row>
    <row r="31" spans="1:22" ht="15.75" customHeight="1">
      <c r="A31" s="421">
        <v>25</v>
      </c>
      <c r="B31" s="429" t="s">
        <v>183</v>
      </c>
      <c r="C31" s="430">
        <v>342</v>
      </c>
      <c r="D31" s="423">
        <f t="shared" si="0"/>
        <v>13.68</v>
      </c>
      <c r="E31" s="182">
        <f t="shared" si="1"/>
        <v>355.68</v>
      </c>
      <c r="F31" s="430">
        <v>356</v>
      </c>
      <c r="G31" s="182">
        <f t="shared" si="2"/>
        <v>14.24</v>
      </c>
      <c r="H31" s="182">
        <f t="shared" si="3"/>
        <v>370.24</v>
      </c>
      <c r="I31" s="430">
        <v>216</v>
      </c>
      <c r="J31" s="182">
        <f t="shared" si="4"/>
        <v>8.64</v>
      </c>
      <c r="K31" s="182">
        <f t="shared" si="5"/>
        <v>224.64</v>
      </c>
      <c r="L31" s="430"/>
      <c r="M31" s="424"/>
      <c r="N31" s="424"/>
      <c r="O31" s="431">
        <v>5016</v>
      </c>
      <c r="P31" s="182">
        <f t="shared" si="6"/>
        <v>300.95999999999998</v>
      </c>
      <c r="Q31" s="182">
        <f t="shared" si="7"/>
        <v>5316.96</v>
      </c>
      <c r="R31" s="425"/>
      <c r="S31" s="108"/>
    </row>
    <row r="32" spans="1:22" ht="21.75" customHeight="1">
      <c r="A32" s="421">
        <v>26</v>
      </c>
      <c r="B32" s="429" t="s">
        <v>184</v>
      </c>
      <c r="C32" s="430">
        <v>94</v>
      </c>
      <c r="D32" s="423">
        <f t="shared" si="0"/>
        <v>3.76</v>
      </c>
      <c r="E32" s="182">
        <f t="shared" si="1"/>
        <v>97.76</v>
      </c>
      <c r="F32" s="430">
        <v>140</v>
      </c>
      <c r="G32" s="182">
        <f t="shared" si="2"/>
        <v>5.6</v>
      </c>
      <c r="H32" s="182">
        <f t="shared" si="3"/>
        <v>145.6</v>
      </c>
      <c r="I32" s="430">
        <v>80</v>
      </c>
      <c r="J32" s="182">
        <f t="shared" si="4"/>
        <v>3.2</v>
      </c>
      <c r="K32" s="182">
        <f t="shared" si="5"/>
        <v>83.2</v>
      </c>
      <c r="L32" s="430">
        <v>20</v>
      </c>
      <c r="M32" s="424">
        <v>1</v>
      </c>
      <c r="N32" s="424">
        <v>21</v>
      </c>
      <c r="O32" s="432">
        <v>1400</v>
      </c>
      <c r="P32" s="182">
        <f t="shared" si="6"/>
        <v>84</v>
      </c>
      <c r="Q32" s="182">
        <f t="shared" si="7"/>
        <v>1484</v>
      </c>
      <c r="R32" s="425"/>
      <c r="S32" s="108"/>
    </row>
    <row r="33" spans="1:19" ht="15.75">
      <c r="A33" s="421">
        <v>27</v>
      </c>
      <c r="B33" s="429" t="s">
        <v>185</v>
      </c>
      <c r="C33" s="430">
        <v>170</v>
      </c>
      <c r="D33" s="423">
        <f t="shared" si="0"/>
        <v>6.8</v>
      </c>
      <c r="E33" s="182">
        <f t="shared" si="1"/>
        <v>176.8</v>
      </c>
      <c r="F33" s="430">
        <v>111</v>
      </c>
      <c r="G33" s="182">
        <f t="shared" si="2"/>
        <v>4.4400000000000004</v>
      </c>
      <c r="H33" s="182">
        <f t="shared" si="3"/>
        <v>115.44</v>
      </c>
      <c r="I33" s="430">
        <v>208</v>
      </c>
      <c r="J33" s="182">
        <f t="shared" si="4"/>
        <v>8.32</v>
      </c>
      <c r="K33" s="182">
        <f t="shared" si="5"/>
        <v>216.32</v>
      </c>
      <c r="L33" s="430">
        <v>4</v>
      </c>
      <c r="M33" s="424">
        <v>1</v>
      </c>
      <c r="N33" s="424">
        <f t="shared" si="8"/>
        <v>5</v>
      </c>
      <c r="O33" s="431">
        <v>3528</v>
      </c>
      <c r="P33" s="182">
        <f t="shared" si="6"/>
        <v>211.68</v>
      </c>
      <c r="Q33" s="182">
        <f t="shared" si="7"/>
        <v>3739.68</v>
      </c>
      <c r="R33" s="425"/>
      <c r="S33" s="108"/>
    </row>
    <row r="34" spans="1:19" ht="15.75" customHeight="1">
      <c r="A34" s="421">
        <v>28</v>
      </c>
      <c r="B34" s="429" t="s">
        <v>186</v>
      </c>
      <c r="C34" s="430">
        <v>173</v>
      </c>
      <c r="D34" s="423">
        <f t="shared" si="0"/>
        <v>6.92</v>
      </c>
      <c r="E34" s="182">
        <f t="shared" si="1"/>
        <v>179.92</v>
      </c>
      <c r="F34" s="430">
        <v>46</v>
      </c>
      <c r="G34" s="182">
        <f t="shared" si="2"/>
        <v>1.84</v>
      </c>
      <c r="H34" s="182">
        <f t="shared" si="3"/>
        <v>47.84</v>
      </c>
      <c r="I34" s="430">
        <v>65</v>
      </c>
      <c r="J34" s="182">
        <f t="shared" si="4"/>
        <v>2.6</v>
      </c>
      <c r="K34" s="182">
        <f t="shared" si="5"/>
        <v>67.599999999999994</v>
      </c>
      <c r="L34" s="430"/>
      <c r="M34" s="424"/>
      <c r="N34" s="424"/>
      <c r="O34" s="432">
        <v>875</v>
      </c>
      <c r="P34" s="182">
        <f t="shared" si="6"/>
        <v>52.5</v>
      </c>
      <c r="Q34" s="182">
        <f t="shared" si="7"/>
        <v>927.5</v>
      </c>
      <c r="R34" s="425"/>
      <c r="S34" s="108"/>
    </row>
    <row r="35" spans="1:19" ht="15.75" customHeight="1">
      <c r="A35" s="421">
        <v>29</v>
      </c>
      <c r="B35" s="429" t="s">
        <v>187</v>
      </c>
      <c r="C35" s="430">
        <v>36</v>
      </c>
      <c r="D35" s="423">
        <f t="shared" si="0"/>
        <v>1.44</v>
      </c>
      <c r="E35" s="182">
        <f t="shared" si="1"/>
        <v>37.44</v>
      </c>
      <c r="F35" s="430">
        <v>54</v>
      </c>
      <c r="G35" s="182">
        <f t="shared" si="2"/>
        <v>2.16</v>
      </c>
      <c r="H35" s="182">
        <f t="shared" si="3"/>
        <v>56.16</v>
      </c>
      <c r="I35" s="430">
        <v>150</v>
      </c>
      <c r="J35" s="182">
        <f t="shared" si="4"/>
        <v>6</v>
      </c>
      <c r="K35" s="182">
        <f t="shared" si="5"/>
        <v>156</v>
      </c>
      <c r="L35" s="430"/>
      <c r="M35" s="424"/>
      <c r="N35" s="424"/>
      <c r="O35" s="432">
        <v>1500</v>
      </c>
      <c r="P35" s="182">
        <f t="shared" si="6"/>
        <v>90</v>
      </c>
      <c r="Q35" s="182">
        <f t="shared" si="7"/>
        <v>1590</v>
      </c>
      <c r="R35" s="425"/>
      <c r="S35" s="108"/>
    </row>
    <row r="36" spans="1:19" ht="15.75" customHeight="1">
      <c r="A36" s="421">
        <v>30</v>
      </c>
      <c r="B36" s="429" t="s">
        <v>188</v>
      </c>
      <c r="C36" s="430">
        <v>145</v>
      </c>
      <c r="D36" s="423">
        <f t="shared" si="0"/>
        <v>5.8</v>
      </c>
      <c r="E36" s="182">
        <f t="shared" si="1"/>
        <v>150.80000000000001</v>
      </c>
      <c r="F36" s="430">
        <v>5</v>
      </c>
      <c r="G36" s="182">
        <f t="shared" si="2"/>
        <v>0.2</v>
      </c>
      <c r="H36" s="182">
        <f t="shared" si="3"/>
        <v>5.2</v>
      </c>
      <c r="I36" s="430">
        <v>55</v>
      </c>
      <c r="J36" s="182">
        <f t="shared" si="4"/>
        <v>2.2000000000000002</v>
      </c>
      <c r="K36" s="182">
        <f t="shared" si="5"/>
        <v>57.2</v>
      </c>
      <c r="L36" s="430">
        <v>13</v>
      </c>
      <c r="M36" s="424">
        <f t="shared" si="9"/>
        <v>0.52</v>
      </c>
      <c r="N36" s="424">
        <f t="shared" si="8"/>
        <v>13.52</v>
      </c>
      <c r="O36" s="432">
        <v>1500</v>
      </c>
      <c r="P36" s="182">
        <f t="shared" si="6"/>
        <v>90</v>
      </c>
      <c r="Q36" s="182">
        <f t="shared" si="7"/>
        <v>1590</v>
      </c>
      <c r="R36" s="425"/>
      <c r="S36" s="108"/>
    </row>
    <row r="37" spans="1:19" ht="15.75">
      <c r="A37" s="421">
        <v>31</v>
      </c>
      <c r="B37" s="429" t="s">
        <v>189</v>
      </c>
      <c r="C37" s="430">
        <v>156</v>
      </c>
      <c r="D37" s="423">
        <f t="shared" si="0"/>
        <v>6.24</v>
      </c>
      <c r="E37" s="182">
        <f t="shared" si="1"/>
        <v>162.24</v>
      </c>
      <c r="F37" s="430">
        <v>67</v>
      </c>
      <c r="G37" s="182">
        <f t="shared" si="2"/>
        <v>2.68</v>
      </c>
      <c r="H37" s="182">
        <f t="shared" si="3"/>
        <v>69.680000000000007</v>
      </c>
      <c r="I37" s="430">
        <v>165</v>
      </c>
      <c r="J37" s="182">
        <f t="shared" si="4"/>
        <v>6.6</v>
      </c>
      <c r="K37" s="182">
        <f t="shared" si="5"/>
        <v>171.6</v>
      </c>
      <c r="L37" s="430"/>
      <c r="M37" s="424"/>
      <c r="N37" s="424"/>
      <c r="O37" s="432">
        <v>2147</v>
      </c>
      <c r="P37" s="182">
        <f t="shared" si="6"/>
        <v>128.82</v>
      </c>
      <c r="Q37" s="182">
        <f t="shared" si="7"/>
        <v>2275.8200000000002</v>
      </c>
      <c r="R37" s="425"/>
      <c r="S37" s="108"/>
    </row>
    <row r="38" spans="1:19" ht="15.75">
      <c r="A38" s="421">
        <v>32</v>
      </c>
      <c r="B38" s="429" t="s">
        <v>190</v>
      </c>
      <c r="C38" s="430">
        <v>19</v>
      </c>
      <c r="D38" s="423">
        <f t="shared" si="0"/>
        <v>0.76</v>
      </c>
      <c r="E38" s="182">
        <f t="shared" si="1"/>
        <v>19.760000000000002</v>
      </c>
      <c r="F38" s="430">
        <v>10</v>
      </c>
      <c r="G38" s="182">
        <f t="shared" si="2"/>
        <v>0.4</v>
      </c>
      <c r="H38" s="182">
        <f t="shared" si="3"/>
        <v>10.4</v>
      </c>
      <c r="I38" s="430">
        <v>65</v>
      </c>
      <c r="J38" s="182">
        <f t="shared" si="4"/>
        <v>2.6</v>
      </c>
      <c r="K38" s="182">
        <f t="shared" si="5"/>
        <v>67.599999999999994</v>
      </c>
      <c r="L38" s="430"/>
      <c r="M38" s="424"/>
      <c r="N38" s="424"/>
      <c r="O38" s="432"/>
      <c r="P38" s="182">
        <f t="shared" si="6"/>
        <v>0</v>
      </c>
      <c r="Q38" s="182">
        <f t="shared" si="7"/>
        <v>0</v>
      </c>
      <c r="R38" s="425"/>
      <c r="S38" s="108"/>
    </row>
    <row r="39" spans="1:19" ht="15.75">
      <c r="A39" s="421">
        <v>33</v>
      </c>
      <c r="B39" s="429" t="s">
        <v>191</v>
      </c>
      <c r="C39" s="430">
        <v>20</v>
      </c>
      <c r="D39" s="423">
        <f t="shared" si="0"/>
        <v>0.8</v>
      </c>
      <c r="E39" s="182">
        <f t="shared" si="1"/>
        <v>20.8</v>
      </c>
      <c r="F39" s="430">
        <v>160</v>
      </c>
      <c r="G39" s="182">
        <f t="shared" si="2"/>
        <v>6.4</v>
      </c>
      <c r="H39" s="182">
        <f t="shared" si="3"/>
        <v>166.4</v>
      </c>
      <c r="I39" s="430">
        <v>70</v>
      </c>
      <c r="J39" s="182">
        <f t="shared" si="4"/>
        <v>2.8</v>
      </c>
      <c r="K39" s="182">
        <f t="shared" si="5"/>
        <v>72.8</v>
      </c>
      <c r="L39" s="430">
        <v>5</v>
      </c>
      <c r="M39" s="424">
        <v>1</v>
      </c>
      <c r="N39" s="424">
        <f t="shared" si="8"/>
        <v>6</v>
      </c>
      <c r="O39" s="432">
        <v>1200</v>
      </c>
      <c r="P39" s="182">
        <f t="shared" si="6"/>
        <v>72</v>
      </c>
      <c r="Q39" s="182">
        <f t="shared" si="7"/>
        <v>1272</v>
      </c>
      <c r="R39" s="425"/>
      <c r="S39" s="108"/>
    </row>
    <row r="40" spans="1:19">
      <c r="A40" s="545" t="s">
        <v>192</v>
      </c>
      <c r="B40" s="545"/>
      <c r="C40" s="433">
        <f>SUM(C7:C39)</f>
        <v>2515</v>
      </c>
      <c r="D40" s="433">
        <f t="shared" ref="D40:Q40" si="10">SUM(D7:D39)</f>
        <v>101.28</v>
      </c>
      <c r="E40" s="433">
        <f t="shared" si="10"/>
        <v>2616.2800000000007</v>
      </c>
      <c r="F40" s="433">
        <f t="shared" si="10"/>
        <v>2481</v>
      </c>
      <c r="G40" s="433">
        <f t="shared" si="10"/>
        <v>99.240000000000009</v>
      </c>
      <c r="H40" s="433">
        <f t="shared" si="10"/>
        <v>2580.2400000000002</v>
      </c>
      <c r="I40" s="433">
        <f t="shared" si="10"/>
        <v>12579</v>
      </c>
      <c r="J40" s="433">
        <f t="shared" si="10"/>
        <v>503.15999999999997</v>
      </c>
      <c r="K40" s="433">
        <f t="shared" si="10"/>
        <v>13082.160000000002</v>
      </c>
      <c r="L40" s="433">
        <f t="shared" si="10"/>
        <v>340</v>
      </c>
      <c r="M40" s="433">
        <f t="shared" si="10"/>
        <v>11.6</v>
      </c>
      <c r="N40" s="433">
        <f t="shared" si="10"/>
        <v>351.59999999999997</v>
      </c>
      <c r="O40" s="433">
        <f t="shared" si="10"/>
        <v>50894</v>
      </c>
      <c r="P40" s="433">
        <f t="shared" si="10"/>
        <v>3053.64</v>
      </c>
      <c r="Q40" s="433">
        <f t="shared" si="10"/>
        <v>53947.639999999992</v>
      </c>
      <c r="R40" s="433"/>
      <c r="S40" s="114"/>
    </row>
  </sheetData>
  <mergeCells count="12">
    <mergeCell ref="Q1:R1"/>
    <mergeCell ref="A40:B40"/>
    <mergeCell ref="R5:R6"/>
    <mergeCell ref="A2:Q2"/>
    <mergeCell ref="A3:Q3"/>
    <mergeCell ref="A5:A6"/>
    <mergeCell ref="B5:B6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G11" sqref="G11"/>
    </sheetView>
  </sheetViews>
  <sheetFormatPr defaultRowHeight="15"/>
  <cols>
    <col min="1" max="1" width="7" customWidth="1"/>
    <col min="2" max="2" width="18.5703125" customWidth="1"/>
    <col min="3" max="3" width="16.140625" customWidth="1"/>
    <col min="4" max="4" width="17.140625" customWidth="1"/>
    <col min="5" max="5" width="16.28515625" customWidth="1"/>
    <col min="6" max="6" width="12" customWidth="1"/>
  </cols>
  <sheetData>
    <row r="1" spans="1:19" ht="15.75">
      <c r="A1" s="547" t="s">
        <v>296</v>
      </c>
      <c r="B1" s="547"/>
      <c r="C1" s="547"/>
      <c r="D1" s="547"/>
      <c r="E1" s="547"/>
      <c r="F1" s="547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15.75">
      <c r="A2" s="547" t="s">
        <v>598</v>
      </c>
      <c r="B2" s="547"/>
      <c r="C2" s="547"/>
      <c r="D2" s="547"/>
      <c r="E2" s="547"/>
      <c r="F2" s="547"/>
    </row>
    <row r="3" spans="1:19" ht="15.75">
      <c r="A3" s="497" t="s">
        <v>600</v>
      </c>
      <c r="B3" s="497"/>
      <c r="C3" s="497"/>
      <c r="D3" s="497"/>
      <c r="E3" s="497"/>
      <c r="F3" s="497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5" spans="1:19" s="115" customFormat="1" ht="22.5" customHeight="1">
      <c r="A5" s="553" t="s">
        <v>147</v>
      </c>
      <c r="B5" s="553" t="s">
        <v>148</v>
      </c>
      <c r="C5" s="555" t="s">
        <v>7</v>
      </c>
      <c r="D5" s="555"/>
      <c r="E5" s="555"/>
      <c r="F5" s="556" t="s">
        <v>207</v>
      </c>
    </row>
    <row r="6" spans="1:19" s="115" customFormat="1" ht="19.5" customHeight="1">
      <c r="A6" s="553"/>
      <c r="B6" s="553"/>
      <c r="C6" s="555" t="s">
        <v>251</v>
      </c>
      <c r="D6" s="555"/>
      <c r="E6" s="555"/>
      <c r="F6" s="556"/>
    </row>
    <row r="7" spans="1:19" s="115" customFormat="1" ht="12.75" customHeight="1">
      <c r="A7" s="553"/>
      <c r="B7" s="553"/>
      <c r="C7" s="553" t="s">
        <v>576</v>
      </c>
      <c r="D7" s="553" t="s">
        <v>577</v>
      </c>
      <c r="E7" s="553" t="s">
        <v>578</v>
      </c>
      <c r="F7" s="556"/>
    </row>
    <row r="8" spans="1:19" s="115" customFormat="1" ht="18" customHeight="1">
      <c r="A8" s="554"/>
      <c r="B8" s="554"/>
      <c r="C8" s="554"/>
      <c r="D8" s="554"/>
      <c r="E8" s="554"/>
      <c r="F8" s="556"/>
    </row>
    <row r="9" spans="1:19" s="115" customFormat="1" ht="18" customHeight="1">
      <c r="A9" s="409" t="s">
        <v>29</v>
      </c>
      <c r="B9" s="409" t="s">
        <v>252</v>
      </c>
      <c r="C9" s="282">
        <f>SUM(C10:C42)</f>
        <v>39.86999999999999</v>
      </c>
      <c r="D9" s="408">
        <f>E9/C9*10</f>
        <v>14.597717582141964</v>
      </c>
      <c r="E9" s="404">
        <f t="shared" ref="E9" si="0">SUM(E10:E42)</f>
        <v>58.201099999999997</v>
      </c>
      <c r="F9" s="410"/>
    </row>
    <row r="10" spans="1:19" s="19" customFormat="1" ht="15.75">
      <c r="A10" s="411">
        <v>1</v>
      </c>
      <c r="B10" s="349" t="s">
        <v>159</v>
      </c>
      <c r="C10" s="350">
        <v>1.6</v>
      </c>
      <c r="D10" s="75">
        <v>14.7</v>
      </c>
      <c r="E10" s="43">
        <f>C10*D10/10</f>
        <v>2.3519999999999999</v>
      </c>
      <c r="F10" s="412"/>
    </row>
    <row r="11" spans="1:19" s="19" customFormat="1" ht="15.75">
      <c r="A11" s="411">
        <v>2</v>
      </c>
      <c r="B11" s="349" t="s">
        <v>160</v>
      </c>
      <c r="C11" s="351">
        <v>1.5</v>
      </c>
      <c r="D11" s="75">
        <v>14.7</v>
      </c>
      <c r="E11" s="43">
        <f t="shared" ref="E11:E46" si="1">C11*D11/10</f>
        <v>2.2049999999999996</v>
      </c>
      <c r="F11" s="412"/>
    </row>
    <row r="12" spans="1:19" s="19" customFormat="1" ht="15.75">
      <c r="A12" s="411">
        <v>3</v>
      </c>
      <c r="B12" s="349" t="s">
        <v>161</v>
      </c>
      <c r="C12" s="351">
        <v>0.8</v>
      </c>
      <c r="D12" s="75">
        <v>14.7</v>
      </c>
      <c r="E12" s="43">
        <f t="shared" si="1"/>
        <v>1.1759999999999999</v>
      </c>
      <c r="F12" s="412"/>
    </row>
    <row r="13" spans="1:19" s="19" customFormat="1" ht="15.75">
      <c r="A13" s="411">
        <v>4</v>
      </c>
      <c r="B13" s="349" t="s">
        <v>162</v>
      </c>
      <c r="C13" s="351">
        <v>0.8</v>
      </c>
      <c r="D13" s="75">
        <v>14.7</v>
      </c>
      <c r="E13" s="43">
        <f t="shared" si="1"/>
        <v>1.1759999999999999</v>
      </c>
      <c r="F13" s="412"/>
    </row>
    <row r="14" spans="1:19" s="19" customFormat="1" ht="15.75">
      <c r="A14" s="411">
        <v>5</v>
      </c>
      <c r="B14" s="349" t="s">
        <v>163</v>
      </c>
      <c r="C14" s="351">
        <v>0.7</v>
      </c>
      <c r="D14" s="75">
        <v>14.7</v>
      </c>
      <c r="E14" s="43">
        <f t="shared" si="1"/>
        <v>1.0289999999999999</v>
      </c>
      <c r="F14" s="412"/>
    </row>
    <row r="15" spans="1:19" s="19" customFormat="1" ht="15.75">
      <c r="A15" s="411">
        <v>6</v>
      </c>
      <c r="B15" s="349" t="s">
        <v>164</v>
      </c>
      <c r="C15" s="351">
        <v>0.5</v>
      </c>
      <c r="D15" s="75">
        <v>14.7</v>
      </c>
      <c r="E15" s="43">
        <f t="shared" si="1"/>
        <v>0.73499999999999999</v>
      </c>
      <c r="F15" s="412"/>
    </row>
    <row r="16" spans="1:19" s="19" customFormat="1" ht="15.75">
      <c r="A16" s="411">
        <v>7</v>
      </c>
      <c r="B16" s="349" t="s">
        <v>165</v>
      </c>
      <c r="C16" s="351">
        <v>0.5</v>
      </c>
      <c r="D16" s="75">
        <v>14.7</v>
      </c>
      <c r="E16" s="43">
        <f t="shared" si="1"/>
        <v>0.73499999999999999</v>
      </c>
      <c r="F16" s="412"/>
    </row>
    <row r="17" spans="1:12" s="19" customFormat="1" ht="15.75">
      <c r="A17" s="411">
        <v>8</v>
      </c>
      <c r="B17" s="349" t="s">
        <v>166</v>
      </c>
      <c r="C17" s="351">
        <v>1</v>
      </c>
      <c r="D17" s="75">
        <v>14.7</v>
      </c>
      <c r="E17" s="43">
        <f t="shared" si="1"/>
        <v>1.47</v>
      </c>
      <c r="F17" s="412"/>
    </row>
    <row r="18" spans="1:12" s="19" customFormat="1" ht="15.75">
      <c r="A18" s="411">
        <v>9</v>
      </c>
      <c r="B18" s="349" t="s">
        <v>167</v>
      </c>
      <c r="C18" s="351">
        <v>0.15</v>
      </c>
      <c r="D18" s="75">
        <v>14.7</v>
      </c>
      <c r="E18" s="43">
        <f t="shared" si="1"/>
        <v>0.22049999999999997</v>
      </c>
      <c r="F18" s="412"/>
    </row>
    <row r="19" spans="1:12" s="19" customFormat="1" ht="15.75">
      <c r="A19" s="411">
        <v>10</v>
      </c>
      <c r="B19" s="349" t="s">
        <v>168</v>
      </c>
      <c r="C19" s="351">
        <v>1.8</v>
      </c>
      <c r="D19" s="75">
        <v>14.7</v>
      </c>
      <c r="E19" s="43">
        <f t="shared" si="1"/>
        <v>2.6459999999999999</v>
      </c>
      <c r="F19" s="412"/>
    </row>
    <row r="20" spans="1:12" s="19" customFormat="1" ht="15.75">
      <c r="A20" s="411">
        <v>11</v>
      </c>
      <c r="B20" s="349" t="s">
        <v>169</v>
      </c>
      <c r="C20" s="285">
        <v>0.9</v>
      </c>
      <c r="D20" s="75">
        <v>14.7</v>
      </c>
      <c r="E20" s="43">
        <f t="shared" si="1"/>
        <v>1.323</v>
      </c>
      <c r="F20" s="412"/>
    </row>
    <row r="21" spans="1:12" s="19" customFormat="1" ht="15.75">
      <c r="A21" s="411">
        <v>12</v>
      </c>
      <c r="B21" s="349" t="s">
        <v>170</v>
      </c>
      <c r="C21" s="285">
        <v>0.9</v>
      </c>
      <c r="D21" s="75">
        <v>14.7</v>
      </c>
      <c r="E21" s="43">
        <f t="shared" si="1"/>
        <v>1.323</v>
      </c>
      <c r="F21" s="412"/>
    </row>
    <row r="22" spans="1:12" s="132" customFormat="1" ht="15.75">
      <c r="A22" s="411">
        <v>13</v>
      </c>
      <c r="B22" s="366" t="s">
        <v>253</v>
      </c>
      <c r="C22" s="43">
        <v>1</v>
      </c>
      <c r="D22" s="420">
        <v>14.6</v>
      </c>
      <c r="E22" s="43">
        <f t="shared" si="1"/>
        <v>1.46</v>
      </c>
      <c r="F22" s="412"/>
    </row>
    <row r="23" spans="1:12" s="132" customFormat="1" ht="15.75">
      <c r="A23" s="411">
        <v>14</v>
      </c>
      <c r="B23" s="366" t="s">
        <v>254</v>
      </c>
      <c r="C23" s="43">
        <v>2.6</v>
      </c>
      <c r="D23" s="420">
        <v>14.6</v>
      </c>
      <c r="E23" s="43">
        <f t="shared" si="1"/>
        <v>3.7960000000000003</v>
      </c>
      <c r="F23" s="412"/>
    </row>
    <row r="24" spans="1:12" s="132" customFormat="1" ht="15.75">
      <c r="A24" s="411">
        <v>15</v>
      </c>
      <c r="B24" s="366" t="s">
        <v>255</v>
      </c>
      <c r="C24" s="43">
        <v>2.5</v>
      </c>
      <c r="D24" s="420">
        <v>14.6</v>
      </c>
      <c r="E24" s="43">
        <f t="shared" si="1"/>
        <v>3.65</v>
      </c>
      <c r="F24" s="412"/>
    </row>
    <row r="25" spans="1:12" s="132" customFormat="1" ht="15.75">
      <c r="A25" s="411">
        <v>16</v>
      </c>
      <c r="B25" s="366" t="s">
        <v>256</v>
      </c>
      <c r="C25" s="43">
        <v>0.7</v>
      </c>
      <c r="D25" s="405">
        <v>14.6</v>
      </c>
      <c r="E25" s="43">
        <f t="shared" si="1"/>
        <v>1.0219999999999998</v>
      </c>
      <c r="F25" s="412"/>
    </row>
    <row r="26" spans="1:12" s="132" customFormat="1" ht="15.75">
      <c r="A26" s="411">
        <v>17</v>
      </c>
      <c r="B26" s="366" t="s">
        <v>257</v>
      </c>
      <c r="C26" s="43">
        <v>0.5</v>
      </c>
      <c r="D26" s="405">
        <v>14.6</v>
      </c>
      <c r="E26" s="43">
        <f t="shared" si="1"/>
        <v>0.73</v>
      </c>
      <c r="F26" s="412"/>
    </row>
    <row r="27" spans="1:12" s="132" customFormat="1" ht="15.75">
      <c r="A27" s="411">
        <v>18</v>
      </c>
      <c r="B27" s="366" t="s">
        <v>258</v>
      </c>
      <c r="C27" s="43">
        <v>0.3</v>
      </c>
      <c r="D27" s="405">
        <v>14.6</v>
      </c>
      <c r="E27" s="43">
        <f t="shared" si="1"/>
        <v>0.438</v>
      </c>
      <c r="F27" s="412"/>
    </row>
    <row r="28" spans="1:12" s="132" customFormat="1" ht="15.75">
      <c r="A28" s="411">
        <v>19</v>
      </c>
      <c r="B28" s="366" t="s">
        <v>259</v>
      </c>
      <c r="C28" s="43">
        <v>0</v>
      </c>
      <c r="D28" s="405"/>
      <c r="E28" s="43">
        <f t="shared" si="1"/>
        <v>0</v>
      </c>
      <c r="F28" s="412"/>
    </row>
    <row r="29" spans="1:12" s="132" customFormat="1" ht="15.75">
      <c r="A29" s="411">
        <v>20</v>
      </c>
      <c r="B29" s="366" t="s">
        <v>260</v>
      </c>
      <c r="C29" s="43">
        <v>0.6</v>
      </c>
      <c r="D29" s="405">
        <v>14.6</v>
      </c>
      <c r="E29" s="43">
        <f t="shared" si="1"/>
        <v>0.876</v>
      </c>
      <c r="F29" s="412"/>
    </row>
    <row r="30" spans="1:12" s="132" customFormat="1" ht="15.75">
      <c r="A30" s="411">
        <v>21</v>
      </c>
      <c r="B30" s="366" t="s">
        <v>261</v>
      </c>
      <c r="C30" s="43">
        <v>3.26</v>
      </c>
      <c r="D30" s="405">
        <v>14.6</v>
      </c>
      <c r="E30" s="43">
        <f t="shared" si="1"/>
        <v>4.7595999999999998</v>
      </c>
      <c r="F30" s="412"/>
    </row>
    <row r="31" spans="1:12" s="132" customFormat="1" ht="15.75">
      <c r="A31" s="411">
        <v>22</v>
      </c>
      <c r="B31" s="366" t="s">
        <v>262</v>
      </c>
      <c r="C31" s="43">
        <v>5.2</v>
      </c>
      <c r="D31" s="405">
        <v>14.6</v>
      </c>
      <c r="E31" s="43">
        <f t="shared" si="1"/>
        <v>7.5920000000000005</v>
      </c>
      <c r="F31" s="412"/>
      <c r="L31" s="133"/>
    </row>
    <row r="32" spans="1:12" s="132" customFormat="1" ht="18.75">
      <c r="A32" s="411">
        <v>23</v>
      </c>
      <c r="B32" s="352" t="s">
        <v>181</v>
      </c>
      <c r="C32" s="112">
        <v>0.61</v>
      </c>
      <c r="D32" s="413">
        <v>14.5</v>
      </c>
      <c r="E32" s="43">
        <f t="shared" si="1"/>
        <v>0.88450000000000006</v>
      </c>
      <c r="F32" s="412"/>
    </row>
    <row r="33" spans="1:10" s="19" customFormat="1" ht="18.75">
      <c r="A33" s="411">
        <v>24</v>
      </c>
      <c r="B33" s="352" t="s">
        <v>182</v>
      </c>
      <c r="C33" s="112">
        <v>0.32</v>
      </c>
      <c r="D33" s="406">
        <v>14.5</v>
      </c>
      <c r="E33" s="43">
        <f t="shared" si="1"/>
        <v>0.46399999999999997</v>
      </c>
      <c r="F33" s="412"/>
    </row>
    <row r="34" spans="1:10" s="19" customFormat="1" ht="18.75">
      <c r="A34" s="411">
        <v>25</v>
      </c>
      <c r="B34" s="352" t="s">
        <v>183</v>
      </c>
      <c r="C34" s="112">
        <v>5.9</v>
      </c>
      <c r="D34" s="406">
        <v>14.5</v>
      </c>
      <c r="E34" s="43">
        <f t="shared" si="1"/>
        <v>8.5550000000000015</v>
      </c>
      <c r="F34" s="412"/>
    </row>
    <row r="35" spans="1:10" s="19" customFormat="1" ht="18.75">
      <c r="A35" s="411">
        <v>26</v>
      </c>
      <c r="B35" s="352" t="s">
        <v>184</v>
      </c>
      <c r="C35" s="112">
        <v>0.11</v>
      </c>
      <c r="D35" s="406">
        <v>14.5</v>
      </c>
      <c r="E35" s="43">
        <f t="shared" si="1"/>
        <v>0.1595</v>
      </c>
      <c r="F35" s="412"/>
    </row>
    <row r="36" spans="1:10" s="19" customFormat="1" ht="18.75">
      <c r="A36" s="411">
        <v>27</v>
      </c>
      <c r="B36" s="352" t="s">
        <v>185</v>
      </c>
      <c r="C36" s="112">
        <v>1.28</v>
      </c>
      <c r="D36" s="406">
        <v>14.5</v>
      </c>
      <c r="E36" s="43">
        <f t="shared" si="1"/>
        <v>1.8559999999999999</v>
      </c>
      <c r="F36" s="412"/>
    </row>
    <row r="37" spans="1:10" s="19" customFormat="1" ht="18.75">
      <c r="A37" s="411">
        <v>28</v>
      </c>
      <c r="B37" s="352" t="s">
        <v>186</v>
      </c>
      <c r="C37" s="112">
        <v>0.65</v>
      </c>
      <c r="D37" s="407">
        <v>14.5</v>
      </c>
      <c r="E37" s="43">
        <f t="shared" si="1"/>
        <v>0.94250000000000012</v>
      </c>
      <c r="F37" s="412"/>
    </row>
    <row r="38" spans="1:10" s="19" customFormat="1" ht="18.75">
      <c r="A38" s="411">
        <v>29</v>
      </c>
      <c r="B38" s="352" t="s">
        <v>187</v>
      </c>
      <c r="C38" s="112">
        <v>0.5</v>
      </c>
      <c r="D38" s="406">
        <v>14.5</v>
      </c>
      <c r="E38" s="43">
        <f t="shared" si="1"/>
        <v>0.72499999999999998</v>
      </c>
      <c r="F38" s="412"/>
    </row>
    <row r="39" spans="1:10" s="19" customFormat="1" ht="18.75">
      <c r="A39" s="411">
        <v>30</v>
      </c>
      <c r="B39" s="352" t="s">
        <v>188</v>
      </c>
      <c r="C39" s="112">
        <v>0.8</v>
      </c>
      <c r="D39" s="406">
        <v>14.5</v>
      </c>
      <c r="E39" s="43">
        <f t="shared" si="1"/>
        <v>1.1600000000000001</v>
      </c>
      <c r="F39" s="412"/>
    </row>
    <row r="40" spans="1:10" s="19" customFormat="1" ht="18.75">
      <c r="A40" s="411">
        <v>31</v>
      </c>
      <c r="B40" s="352" t="s">
        <v>189</v>
      </c>
      <c r="C40" s="112">
        <v>1.5</v>
      </c>
      <c r="D40" s="406">
        <v>14.5</v>
      </c>
      <c r="E40" s="43">
        <f t="shared" si="1"/>
        <v>2.1749999999999998</v>
      </c>
      <c r="F40" s="412"/>
    </row>
    <row r="41" spans="1:10" s="19" customFormat="1" ht="18.75">
      <c r="A41" s="411">
        <v>32</v>
      </c>
      <c r="B41" s="352" t="s">
        <v>190</v>
      </c>
      <c r="C41" s="112">
        <v>0.23</v>
      </c>
      <c r="D41" s="406">
        <v>14.5</v>
      </c>
      <c r="E41" s="43">
        <f t="shared" si="1"/>
        <v>0.33350000000000002</v>
      </c>
      <c r="F41" s="412"/>
    </row>
    <row r="42" spans="1:10" s="19" customFormat="1" ht="18.75">
      <c r="A42" s="411">
        <v>33</v>
      </c>
      <c r="B42" s="352" t="s">
        <v>191</v>
      </c>
      <c r="C42" s="112">
        <v>0.16</v>
      </c>
      <c r="D42" s="406">
        <v>14.5</v>
      </c>
      <c r="E42" s="43">
        <f t="shared" si="1"/>
        <v>0.23199999999999998</v>
      </c>
      <c r="F42" s="412"/>
    </row>
    <row r="43" spans="1:10" s="117" customFormat="1" ht="15.75">
      <c r="A43" s="281" t="s">
        <v>14</v>
      </c>
      <c r="B43" s="116" t="s">
        <v>263</v>
      </c>
      <c r="C43" s="281">
        <f>C44+C45+C46</f>
        <v>40.299999999999997</v>
      </c>
      <c r="D43" s="414">
        <f>E43/C43*10</f>
        <v>16.882382133995041</v>
      </c>
      <c r="E43" s="281">
        <f t="shared" ref="E43" si="2">E44+E45+E46</f>
        <v>68.036000000000001</v>
      </c>
      <c r="F43" s="415"/>
    </row>
    <row r="44" spans="1:10" s="19" customFormat="1" ht="15.75">
      <c r="A44" s="78">
        <v>1</v>
      </c>
      <c r="B44" s="81" t="s">
        <v>264</v>
      </c>
      <c r="C44" s="43">
        <v>13.8</v>
      </c>
      <c r="D44" s="405">
        <v>16.2</v>
      </c>
      <c r="E44" s="416">
        <f t="shared" si="1"/>
        <v>22.356000000000002</v>
      </c>
      <c r="F44" s="412"/>
      <c r="H44" s="35"/>
    </row>
    <row r="45" spans="1:10" s="19" customFormat="1" ht="15.75">
      <c r="A45" s="78">
        <v>2</v>
      </c>
      <c r="B45" s="81" t="s">
        <v>265</v>
      </c>
      <c r="C45" s="43">
        <v>2.5</v>
      </c>
      <c r="D45" s="405">
        <v>8</v>
      </c>
      <c r="E45" s="416">
        <f t="shared" si="1"/>
        <v>2</v>
      </c>
      <c r="F45" s="412"/>
    </row>
    <row r="46" spans="1:10" s="19" customFormat="1" ht="15.75">
      <c r="A46" s="78">
        <v>3</v>
      </c>
      <c r="B46" s="81" t="s">
        <v>266</v>
      </c>
      <c r="C46" s="43">
        <v>24</v>
      </c>
      <c r="D46" s="405">
        <v>18.2</v>
      </c>
      <c r="E46" s="416">
        <f t="shared" si="1"/>
        <v>43.679999999999993</v>
      </c>
      <c r="F46" s="412"/>
    </row>
    <row r="47" spans="1:10" s="19" customFormat="1" ht="15.75">
      <c r="A47" s="510" t="s">
        <v>192</v>
      </c>
      <c r="B47" s="510"/>
      <c r="C47" s="417">
        <f>C9+C43</f>
        <v>80.169999999999987</v>
      </c>
      <c r="D47" s="418">
        <f>E47/C47*10</f>
        <v>15.746176874142449</v>
      </c>
      <c r="E47" s="419">
        <f t="shared" ref="E47" si="3">E9+E43</f>
        <v>126.2371</v>
      </c>
      <c r="F47" s="412"/>
      <c r="J47" s="119"/>
    </row>
    <row r="48" spans="1:10" ht="18.75">
      <c r="C48" s="176"/>
      <c r="E48" s="176"/>
    </row>
    <row r="49" spans="3:3" ht="18.75">
      <c r="C49" s="176"/>
    </row>
  </sheetData>
  <mergeCells count="12">
    <mergeCell ref="A1:F1"/>
    <mergeCell ref="A47:B47"/>
    <mergeCell ref="A2:F2"/>
    <mergeCell ref="A3:F3"/>
    <mergeCell ref="A5:A8"/>
    <mergeCell ref="B5:B8"/>
    <mergeCell ref="C5:E5"/>
    <mergeCell ref="F5:F8"/>
    <mergeCell ref="C6:E6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34" workbookViewId="0">
      <selection activeCell="D32" sqref="D32"/>
    </sheetView>
  </sheetViews>
  <sheetFormatPr defaultRowHeight="15"/>
  <cols>
    <col min="1" max="1" width="8.42578125" customWidth="1"/>
    <col min="2" max="2" width="25" customWidth="1"/>
    <col min="3" max="3" width="24.42578125" customWidth="1"/>
    <col min="4" max="4" width="16" customWidth="1"/>
    <col min="5" max="5" width="16.42578125" customWidth="1"/>
    <col min="6" max="6" width="17.28515625" customWidth="1"/>
  </cols>
  <sheetData>
    <row r="1" spans="1:15" ht="15.75">
      <c r="A1" s="547" t="s">
        <v>297</v>
      </c>
      <c r="B1" s="547"/>
      <c r="C1" s="547"/>
      <c r="D1" s="547"/>
      <c r="E1" s="547"/>
      <c r="F1" s="180"/>
      <c r="G1" s="180"/>
      <c r="H1" s="180"/>
    </row>
    <row r="2" spans="1:15" s="23" customFormat="1" ht="34.5" customHeight="1">
      <c r="A2" s="563" t="s">
        <v>599</v>
      </c>
      <c r="B2" s="563"/>
      <c r="C2" s="563"/>
      <c r="D2" s="563"/>
      <c r="E2" s="563"/>
      <c r="F2" s="462"/>
      <c r="H2" s="58"/>
      <c r="I2" s="58"/>
      <c r="J2" s="58"/>
      <c r="K2" s="58"/>
      <c r="L2" s="58"/>
      <c r="M2" s="58"/>
      <c r="N2" s="58"/>
      <c r="O2" s="58"/>
    </row>
    <row r="3" spans="1:15" s="23" customFormat="1" ht="15" customHeight="1">
      <c r="A3" s="493" t="s">
        <v>600</v>
      </c>
      <c r="B3" s="493"/>
      <c r="C3" s="493"/>
      <c r="D3" s="493"/>
      <c r="E3" s="493"/>
      <c r="F3" s="463"/>
      <c r="G3" s="25"/>
      <c r="H3" s="25"/>
      <c r="I3" s="25"/>
      <c r="J3" s="25"/>
      <c r="K3" s="25"/>
      <c r="L3" s="25"/>
      <c r="M3" s="25"/>
      <c r="N3" s="25"/>
      <c r="O3" s="25"/>
    </row>
    <row r="4" spans="1:15" s="23" customFormat="1" ht="16.5" customHeight="1"/>
    <row r="5" spans="1:15" s="23" customFormat="1" ht="47.25" customHeight="1">
      <c r="A5" s="557" t="s">
        <v>147</v>
      </c>
      <c r="B5" s="558" t="s">
        <v>148</v>
      </c>
      <c r="C5" s="353" t="s">
        <v>267</v>
      </c>
      <c r="D5" s="559" t="s">
        <v>559</v>
      </c>
      <c r="E5" s="560"/>
    </row>
    <row r="6" spans="1:15" s="23" customFormat="1" ht="47.25" customHeight="1">
      <c r="A6" s="557"/>
      <c r="B6" s="558"/>
      <c r="C6" s="354" t="s">
        <v>268</v>
      </c>
      <c r="D6" s="372" t="s">
        <v>560</v>
      </c>
      <c r="E6" s="355" t="s">
        <v>561</v>
      </c>
    </row>
    <row r="7" spans="1:15" s="19" customFormat="1" ht="36" customHeight="1">
      <c r="A7" s="354" t="s">
        <v>29</v>
      </c>
      <c r="B7" s="354" t="s">
        <v>562</v>
      </c>
      <c r="C7" s="356">
        <f>SUM(C8:C40)</f>
        <v>5242.1900000000005</v>
      </c>
      <c r="D7" s="356"/>
      <c r="E7" s="356">
        <f t="shared" ref="E7" si="0">SUM(E8:E40)</f>
        <v>114.33</v>
      </c>
    </row>
    <row r="8" spans="1:15" s="19" customFormat="1" ht="22.5" customHeight="1">
      <c r="A8" s="357">
        <v>1</v>
      </c>
      <c r="B8" s="358" t="s">
        <v>159</v>
      </c>
      <c r="C8" s="359">
        <v>122.42999999999998</v>
      </c>
      <c r="D8" s="360"/>
      <c r="E8" s="360"/>
    </row>
    <row r="9" spans="1:15" s="19" customFormat="1" ht="29.25" customHeight="1">
      <c r="A9" s="357">
        <v>2</v>
      </c>
      <c r="B9" s="358" t="s">
        <v>160</v>
      </c>
      <c r="C9" s="361">
        <v>276.38000000000005</v>
      </c>
      <c r="D9" s="360"/>
      <c r="E9" s="360"/>
    </row>
    <row r="10" spans="1:15" s="19" customFormat="1" ht="25.5" customHeight="1">
      <c r="A10" s="357">
        <v>3</v>
      </c>
      <c r="B10" s="358" t="s">
        <v>170</v>
      </c>
      <c r="C10" s="359">
        <v>69.710000000000008</v>
      </c>
      <c r="D10" s="360"/>
      <c r="E10" s="360"/>
    </row>
    <row r="11" spans="1:15" s="19" customFormat="1" ht="28.5" customHeight="1">
      <c r="A11" s="357">
        <v>4</v>
      </c>
      <c r="B11" s="358" t="s">
        <v>169</v>
      </c>
      <c r="C11" s="362">
        <v>130.86000000000004</v>
      </c>
      <c r="D11" s="360"/>
      <c r="E11" s="360"/>
    </row>
    <row r="12" spans="1:15" s="19" customFormat="1" ht="27" customHeight="1">
      <c r="A12" s="357">
        <v>5</v>
      </c>
      <c r="B12" s="358" t="s">
        <v>165</v>
      </c>
      <c r="C12" s="361">
        <v>2.16</v>
      </c>
      <c r="D12" s="360"/>
      <c r="E12" s="360"/>
    </row>
    <row r="13" spans="1:15" s="19" customFormat="1" ht="27.75" customHeight="1">
      <c r="A13" s="357">
        <v>6</v>
      </c>
      <c r="B13" s="358" t="s">
        <v>168</v>
      </c>
      <c r="C13" s="361">
        <v>55.61</v>
      </c>
      <c r="D13" s="360"/>
      <c r="E13" s="360"/>
    </row>
    <row r="14" spans="1:15" s="19" customFormat="1" ht="22.5" customHeight="1">
      <c r="A14" s="411">
        <v>7</v>
      </c>
      <c r="B14" s="349" t="s">
        <v>163</v>
      </c>
      <c r="C14" s="361"/>
      <c r="D14" s="360"/>
      <c r="E14" s="360"/>
    </row>
    <row r="15" spans="1:15" s="19" customFormat="1" ht="22.5" customHeight="1">
      <c r="A15" s="411">
        <v>8</v>
      </c>
      <c r="B15" s="349" t="s">
        <v>164</v>
      </c>
      <c r="C15" s="361"/>
      <c r="D15" s="360"/>
      <c r="E15" s="360"/>
    </row>
    <row r="16" spans="1:15" s="19" customFormat="1" ht="24.75" customHeight="1">
      <c r="A16" s="411">
        <v>9</v>
      </c>
      <c r="B16" s="349" t="s">
        <v>161</v>
      </c>
      <c r="C16" s="361"/>
      <c r="D16" s="360"/>
      <c r="E16" s="360"/>
    </row>
    <row r="17" spans="1:5" s="19" customFormat="1" ht="24" customHeight="1">
      <c r="A17" s="411">
        <v>10</v>
      </c>
      <c r="B17" s="349" t="s">
        <v>166</v>
      </c>
      <c r="C17" s="361"/>
      <c r="D17" s="360"/>
      <c r="E17" s="360"/>
    </row>
    <row r="18" spans="1:5" s="19" customFormat="1" ht="28.5" customHeight="1">
      <c r="A18" s="411">
        <v>11</v>
      </c>
      <c r="B18" s="349" t="s">
        <v>167</v>
      </c>
      <c r="C18" s="361"/>
      <c r="D18" s="360"/>
      <c r="E18" s="360"/>
    </row>
    <row r="19" spans="1:5" s="19" customFormat="1" ht="20.25" customHeight="1">
      <c r="A19" s="357">
        <v>12</v>
      </c>
      <c r="B19" s="358" t="s">
        <v>170</v>
      </c>
      <c r="C19" s="362">
        <v>130.86000000000004</v>
      </c>
      <c r="D19" s="360"/>
      <c r="E19" s="360"/>
    </row>
    <row r="20" spans="1:5" s="19" customFormat="1" ht="24.75" customHeight="1">
      <c r="A20" s="357">
        <v>13</v>
      </c>
      <c r="B20" s="363" t="s">
        <v>254</v>
      </c>
      <c r="C20" s="364">
        <f>1195.33+26.88</f>
        <v>1222.21</v>
      </c>
      <c r="D20" s="360"/>
      <c r="E20" s="360"/>
    </row>
    <row r="21" spans="1:5" s="19" customFormat="1" ht="26.25" customHeight="1">
      <c r="A21" s="357">
        <v>14</v>
      </c>
      <c r="B21" s="363" t="s">
        <v>255</v>
      </c>
      <c r="C21" s="364">
        <f>166.67+2.73</f>
        <v>169.39999999999998</v>
      </c>
      <c r="D21" s="360"/>
      <c r="E21" s="360"/>
    </row>
    <row r="22" spans="1:5" s="19" customFormat="1" ht="23.25" customHeight="1">
      <c r="A22" s="357">
        <v>15</v>
      </c>
      <c r="B22" s="363" t="s">
        <v>262</v>
      </c>
      <c r="C22" s="362">
        <v>88.839999999999989</v>
      </c>
      <c r="D22" s="360"/>
      <c r="E22" s="360"/>
    </row>
    <row r="23" spans="1:5" s="19" customFormat="1" ht="27" customHeight="1">
      <c r="A23" s="357">
        <v>16</v>
      </c>
      <c r="B23" s="363" t="s">
        <v>256</v>
      </c>
      <c r="C23" s="362">
        <v>24.060000000000002</v>
      </c>
      <c r="D23" s="360"/>
      <c r="E23" s="360"/>
    </row>
    <row r="24" spans="1:5" s="19" customFormat="1" ht="21" customHeight="1">
      <c r="A24" s="357">
        <v>17</v>
      </c>
      <c r="B24" s="365" t="s">
        <v>259</v>
      </c>
      <c r="C24" s="364">
        <f>35.04+3.34</f>
        <v>38.379999999999995</v>
      </c>
      <c r="D24" s="360"/>
      <c r="E24" s="360"/>
    </row>
    <row r="25" spans="1:5" s="19" customFormat="1" ht="20.25" customHeight="1">
      <c r="A25" s="357">
        <v>18</v>
      </c>
      <c r="B25" s="352" t="s">
        <v>253</v>
      </c>
      <c r="C25" s="361">
        <v>590.1400000000001</v>
      </c>
      <c r="D25" s="360"/>
      <c r="E25" s="566">
        <f>27.01+37.24</f>
        <v>64.25</v>
      </c>
    </row>
    <row r="26" spans="1:5" s="19" customFormat="1" ht="27.75" customHeight="1">
      <c r="A26" s="357">
        <v>19</v>
      </c>
      <c r="B26" s="352" t="s">
        <v>261</v>
      </c>
      <c r="C26" s="361">
        <v>101.67</v>
      </c>
      <c r="D26" s="360"/>
      <c r="E26" s="360"/>
    </row>
    <row r="27" spans="1:5" s="19" customFormat="1" ht="26.25" customHeight="1">
      <c r="A27" s="357">
        <v>20</v>
      </c>
      <c r="B27" s="352" t="s">
        <v>257</v>
      </c>
      <c r="C27" s="361">
        <v>9.6</v>
      </c>
      <c r="D27" s="360"/>
      <c r="E27" s="360"/>
    </row>
    <row r="28" spans="1:5" s="19" customFormat="1" ht="25.5" customHeight="1">
      <c r="A28" s="357">
        <v>21</v>
      </c>
      <c r="B28" s="366" t="s">
        <v>260</v>
      </c>
      <c r="C28" s="361">
        <v>2.93</v>
      </c>
      <c r="D28" s="360"/>
      <c r="E28" s="360"/>
    </row>
    <row r="29" spans="1:5" s="19" customFormat="1" ht="24.75" customHeight="1">
      <c r="A29" s="411">
        <v>22</v>
      </c>
      <c r="B29" s="366" t="s">
        <v>258</v>
      </c>
      <c r="C29" s="367"/>
      <c r="D29" s="360"/>
      <c r="E29" s="360"/>
    </row>
    <row r="30" spans="1:5" ht="15.75">
      <c r="A30" s="357">
        <v>23</v>
      </c>
      <c r="B30" s="352" t="s">
        <v>563</v>
      </c>
      <c r="C30" s="361">
        <v>125.42000000000002</v>
      </c>
      <c r="D30" s="360"/>
      <c r="E30" s="360"/>
    </row>
    <row r="31" spans="1:5" ht="15.75">
      <c r="A31" s="357">
        <v>24</v>
      </c>
      <c r="B31" s="352" t="s">
        <v>564</v>
      </c>
      <c r="C31" s="361">
        <v>184.54999999999998</v>
      </c>
      <c r="D31" s="360"/>
      <c r="E31" s="360"/>
    </row>
    <row r="32" spans="1:5" ht="15.75">
      <c r="A32" s="357">
        <v>25</v>
      </c>
      <c r="B32" s="352" t="s">
        <v>565</v>
      </c>
      <c r="C32" s="361">
        <v>91.279999999999973</v>
      </c>
      <c r="D32" s="360"/>
      <c r="E32" s="360"/>
    </row>
    <row r="33" spans="1:5" ht="15.75">
      <c r="A33" s="357">
        <v>26</v>
      </c>
      <c r="B33" s="352" t="s">
        <v>566</v>
      </c>
      <c r="C33" s="361">
        <v>48.650000000000006</v>
      </c>
      <c r="D33" s="360"/>
      <c r="E33" s="360"/>
    </row>
    <row r="34" spans="1:5" ht="15.75">
      <c r="A34" s="357">
        <v>27</v>
      </c>
      <c r="B34" s="352" t="s">
        <v>567</v>
      </c>
      <c r="C34" s="361">
        <v>449.46999999999974</v>
      </c>
      <c r="D34" s="360"/>
      <c r="E34" s="566">
        <v>50.08</v>
      </c>
    </row>
    <row r="35" spans="1:5" ht="15.75">
      <c r="A35" s="357">
        <v>28</v>
      </c>
      <c r="B35" s="352" t="s">
        <v>568</v>
      </c>
      <c r="C35" s="361">
        <v>124.69000000000003</v>
      </c>
      <c r="D35" s="360"/>
      <c r="E35" s="360"/>
    </row>
    <row r="36" spans="1:5" ht="15.75">
      <c r="A36" s="357">
        <v>29</v>
      </c>
      <c r="B36" s="352" t="s">
        <v>569</v>
      </c>
      <c r="C36" s="361">
        <v>56.88</v>
      </c>
      <c r="D36" s="360"/>
      <c r="E36" s="360"/>
    </row>
    <row r="37" spans="1:5" ht="15.75">
      <c r="A37" s="357">
        <v>30</v>
      </c>
      <c r="B37" s="352" t="s">
        <v>570</v>
      </c>
      <c r="C37" s="361">
        <v>504.17000000000007</v>
      </c>
      <c r="D37" s="360"/>
      <c r="E37" s="360"/>
    </row>
    <row r="38" spans="1:5" ht="15.75">
      <c r="A38" s="357">
        <v>31</v>
      </c>
      <c r="B38" s="352" t="s">
        <v>571</v>
      </c>
      <c r="C38" s="567">
        <v>525.56000000000017</v>
      </c>
      <c r="D38" s="360"/>
      <c r="E38" s="360"/>
    </row>
    <row r="39" spans="1:5" ht="15.75">
      <c r="A39" s="357">
        <v>32</v>
      </c>
      <c r="B39" s="352" t="s">
        <v>572</v>
      </c>
      <c r="C39" s="361">
        <v>96.28</v>
      </c>
      <c r="D39" s="360"/>
      <c r="E39" s="360"/>
    </row>
    <row r="40" spans="1:5" ht="15.75">
      <c r="A40" s="411">
        <v>33</v>
      </c>
      <c r="B40" s="352" t="s">
        <v>573</v>
      </c>
      <c r="C40" s="361"/>
      <c r="D40" s="360"/>
      <c r="E40" s="360"/>
    </row>
    <row r="41" spans="1:5" ht="47.25">
      <c r="A41" s="368" t="s">
        <v>14</v>
      </c>
      <c r="B41" s="369" t="s">
        <v>574</v>
      </c>
      <c r="C41" s="568">
        <v>858.96</v>
      </c>
      <c r="D41" s="370"/>
      <c r="E41" s="370"/>
    </row>
    <row r="42" spans="1:5">
      <c r="A42" s="561" t="s">
        <v>575</v>
      </c>
      <c r="B42" s="562"/>
      <c r="C42" s="371">
        <f>C7+C41</f>
        <v>6101.1500000000005</v>
      </c>
      <c r="D42" s="371"/>
      <c r="E42" s="371">
        <f t="shared" ref="E42" si="1">E7+E41</f>
        <v>114.33</v>
      </c>
    </row>
  </sheetData>
  <mergeCells count="7">
    <mergeCell ref="A1:E1"/>
    <mergeCell ref="A5:A6"/>
    <mergeCell ref="B5:B6"/>
    <mergeCell ref="D5:E5"/>
    <mergeCell ref="A42:B42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activeCell="A3" sqref="A3:H3"/>
    </sheetView>
  </sheetViews>
  <sheetFormatPr defaultColWidth="9" defaultRowHeight="14.25"/>
  <cols>
    <col min="1" max="1" width="7.42578125" style="2" customWidth="1"/>
    <col min="2" max="2" width="33.7109375" style="172" customWidth="1"/>
    <col min="3" max="3" width="11.28515625" style="2" customWidth="1"/>
    <col min="4" max="4" width="15.140625" style="164" customWidth="1"/>
    <col min="5" max="5" width="12.42578125" style="2" customWidth="1"/>
    <col min="6" max="6" width="11.140625" style="2" customWidth="1"/>
    <col min="7" max="7" width="21.42578125" style="2" customWidth="1"/>
    <col min="8" max="8" width="18.5703125" style="2" customWidth="1"/>
    <col min="9" max="16384" width="9" style="2"/>
  </cols>
  <sheetData>
    <row r="1" spans="1:11">
      <c r="H1" s="117" t="s">
        <v>284</v>
      </c>
    </row>
    <row r="2" spans="1:11" ht="18.75" customHeight="1">
      <c r="A2" s="477" t="s">
        <v>320</v>
      </c>
      <c r="B2" s="477"/>
      <c r="C2" s="477"/>
      <c r="D2" s="477"/>
      <c r="E2" s="477"/>
      <c r="F2" s="477"/>
      <c r="G2" s="477"/>
      <c r="H2" s="477"/>
    </row>
    <row r="3" spans="1:11" ht="16.5" customHeight="1">
      <c r="A3" s="479" t="s">
        <v>600</v>
      </c>
      <c r="B3" s="479"/>
      <c r="C3" s="479"/>
      <c r="D3" s="479"/>
      <c r="E3" s="479"/>
      <c r="F3" s="479"/>
      <c r="G3" s="479"/>
      <c r="H3" s="479"/>
      <c r="I3" s="191"/>
      <c r="J3" s="191"/>
      <c r="K3" s="191"/>
    </row>
    <row r="5" spans="1:11" s="4" customFormat="1" ht="24.75" customHeight="1">
      <c r="A5" s="475" t="s">
        <v>2</v>
      </c>
      <c r="B5" s="472" t="s">
        <v>0</v>
      </c>
      <c r="C5" s="475" t="s">
        <v>1</v>
      </c>
      <c r="D5" s="478" t="s">
        <v>3</v>
      </c>
      <c r="E5" s="472" t="s">
        <v>7</v>
      </c>
      <c r="F5" s="472"/>
      <c r="G5" s="473" t="s">
        <v>6</v>
      </c>
      <c r="H5" s="474"/>
    </row>
    <row r="6" spans="1:11" s="4" customFormat="1" ht="43.5" customHeight="1">
      <c r="A6" s="475"/>
      <c r="B6" s="472"/>
      <c r="C6" s="475"/>
      <c r="D6" s="478"/>
      <c r="E6" s="449" t="s">
        <v>4</v>
      </c>
      <c r="F6" s="449" t="s">
        <v>5</v>
      </c>
      <c r="G6" s="188" t="s">
        <v>318</v>
      </c>
      <c r="H6" s="190" t="s">
        <v>315</v>
      </c>
    </row>
    <row r="7" spans="1:11" ht="15">
      <c r="A7" s="8" t="s">
        <v>8</v>
      </c>
      <c r="B7" s="171" t="s">
        <v>10</v>
      </c>
      <c r="C7" s="10" t="s">
        <v>11</v>
      </c>
      <c r="D7" s="165">
        <v>1</v>
      </c>
      <c r="E7" s="168">
        <v>2</v>
      </c>
      <c r="F7" s="9">
        <v>3</v>
      </c>
      <c r="G7" s="10" t="s">
        <v>316</v>
      </c>
      <c r="H7" s="10" t="s">
        <v>319</v>
      </c>
    </row>
    <row r="8" spans="1:11" ht="15">
      <c r="A8" s="122" t="s">
        <v>29</v>
      </c>
      <c r="B8" s="193" t="s">
        <v>38</v>
      </c>
      <c r="C8" s="122" t="s">
        <v>44</v>
      </c>
      <c r="D8" s="122">
        <v>2603</v>
      </c>
      <c r="E8" s="122">
        <v>2613</v>
      </c>
      <c r="F8" s="122">
        <v>2613</v>
      </c>
      <c r="G8" s="122" t="s">
        <v>486</v>
      </c>
      <c r="H8" s="122" t="s">
        <v>486</v>
      </c>
      <c r="I8" s="5"/>
    </row>
    <row r="9" spans="1:11" ht="15">
      <c r="A9" s="122">
        <v>1</v>
      </c>
      <c r="B9" s="274" t="s">
        <v>39</v>
      </c>
      <c r="C9" s="122"/>
      <c r="D9" s="466"/>
      <c r="E9" s="466"/>
      <c r="F9" s="466"/>
      <c r="G9" s="466"/>
      <c r="H9" s="122"/>
      <c r="I9" s="5"/>
    </row>
    <row r="10" spans="1:11" ht="15">
      <c r="A10" s="122">
        <v>1.1000000000000001</v>
      </c>
      <c r="B10" s="193" t="s">
        <v>487</v>
      </c>
      <c r="C10" s="122" t="s">
        <v>45</v>
      </c>
      <c r="D10" s="122">
        <v>894</v>
      </c>
      <c r="E10" s="122">
        <v>924</v>
      </c>
      <c r="F10" s="122">
        <v>924</v>
      </c>
      <c r="G10" s="122" t="s">
        <v>488</v>
      </c>
      <c r="H10" s="122" t="s">
        <v>488</v>
      </c>
      <c r="I10" s="5"/>
    </row>
    <row r="11" spans="1:11" ht="15">
      <c r="A11" s="122"/>
      <c r="B11" s="193" t="s">
        <v>514</v>
      </c>
      <c r="C11" s="122" t="s">
        <v>45</v>
      </c>
      <c r="D11" s="122">
        <v>273</v>
      </c>
      <c r="E11" s="122">
        <v>304</v>
      </c>
      <c r="F11" s="122">
        <v>304</v>
      </c>
      <c r="G11" s="122" t="s">
        <v>489</v>
      </c>
      <c r="H11" s="122" t="s">
        <v>489</v>
      </c>
      <c r="I11" s="5"/>
    </row>
    <row r="12" spans="1:11" ht="15">
      <c r="A12" s="122"/>
      <c r="B12" s="193" t="s">
        <v>515</v>
      </c>
      <c r="C12" s="122" t="s">
        <v>44</v>
      </c>
      <c r="D12" s="122">
        <v>621</v>
      </c>
      <c r="E12" s="122">
        <v>620</v>
      </c>
      <c r="F12" s="122">
        <v>620</v>
      </c>
      <c r="G12" s="122" t="s">
        <v>490</v>
      </c>
      <c r="H12" s="122" t="s">
        <v>490</v>
      </c>
      <c r="I12" s="5"/>
    </row>
    <row r="13" spans="1:11" ht="15">
      <c r="A13" s="122"/>
      <c r="B13" s="193" t="s">
        <v>516</v>
      </c>
      <c r="C13" s="122" t="s">
        <v>44</v>
      </c>
      <c r="D13" s="122">
        <v>213</v>
      </c>
      <c r="E13" s="122">
        <v>214</v>
      </c>
      <c r="F13" s="122">
        <v>214</v>
      </c>
      <c r="G13" s="122" t="s">
        <v>491</v>
      </c>
      <c r="H13" s="122" t="s">
        <v>491</v>
      </c>
      <c r="I13" s="5"/>
    </row>
    <row r="14" spans="1:11" ht="15">
      <c r="A14" s="122">
        <v>1.2</v>
      </c>
      <c r="B14" s="7" t="s">
        <v>492</v>
      </c>
      <c r="C14" s="122"/>
      <c r="D14" s="122">
        <v>48</v>
      </c>
      <c r="E14" s="122">
        <v>48</v>
      </c>
      <c r="F14" s="122">
        <v>48</v>
      </c>
      <c r="G14" s="122">
        <v>100</v>
      </c>
      <c r="H14" s="122"/>
      <c r="I14" s="5"/>
    </row>
    <row r="15" spans="1:11" ht="15">
      <c r="A15" s="122"/>
      <c r="B15" s="193" t="s">
        <v>40</v>
      </c>
      <c r="C15" s="122" t="s">
        <v>493</v>
      </c>
      <c r="D15" s="122">
        <v>20</v>
      </c>
      <c r="E15" s="122">
        <v>20</v>
      </c>
      <c r="F15" s="122">
        <v>20</v>
      </c>
      <c r="G15" s="122">
        <v>100</v>
      </c>
      <c r="H15" s="122">
        <v>100</v>
      </c>
      <c r="I15" s="5"/>
    </row>
    <row r="16" spans="1:11" ht="15">
      <c r="A16" s="122"/>
      <c r="B16" s="193" t="s">
        <v>41</v>
      </c>
      <c r="C16" s="122" t="s">
        <v>49</v>
      </c>
      <c r="D16" s="122">
        <v>28</v>
      </c>
      <c r="E16" s="122">
        <v>28</v>
      </c>
      <c r="F16" s="122">
        <v>28</v>
      </c>
      <c r="G16" s="122">
        <v>100</v>
      </c>
      <c r="H16" s="122">
        <v>100</v>
      </c>
      <c r="I16" s="5"/>
    </row>
    <row r="17" spans="1:9" ht="15">
      <c r="A17" s="122"/>
      <c r="B17" s="193" t="s">
        <v>42</v>
      </c>
      <c r="C17" s="122" t="s">
        <v>49</v>
      </c>
      <c r="D17" s="122">
        <v>21</v>
      </c>
      <c r="E17" s="122">
        <v>20</v>
      </c>
      <c r="F17" s="122">
        <v>20</v>
      </c>
      <c r="G17" s="122" t="s">
        <v>494</v>
      </c>
      <c r="H17" s="122" t="s">
        <v>494</v>
      </c>
      <c r="I17" s="5"/>
    </row>
    <row r="18" spans="1:9" ht="15">
      <c r="A18" s="122" t="s">
        <v>26</v>
      </c>
      <c r="B18" s="274" t="s">
        <v>43</v>
      </c>
      <c r="C18" s="122"/>
      <c r="D18" s="466"/>
      <c r="E18" s="466"/>
      <c r="F18" s="466"/>
      <c r="G18" s="466"/>
      <c r="H18" s="122"/>
      <c r="I18" s="5"/>
    </row>
    <row r="19" spans="1:9" ht="30">
      <c r="A19" s="122"/>
      <c r="B19" s="198" t="s">
        <v>589</v>
      </c>
      <c r="C19" s="275" t="s">
        <v>22</v>
      </c>
      <c r="D19" s="122" t="s">
        <v>495</v>
      </c>
      <c r="E19" s="122" t="s">
        <v>495</v>
      </c>
      <c r="F19" s="122" t="s">
        <v>495</v>
      </c>
      <c r="G19" s="122">
        <v>100</v>
      </c>
      <c r="H19" s="122">
        <v>100</v>
      </c>
      <c r="I19" s="5"/>
    </row>
    <row r="20" spans="1:9" ht="15">
      <c r="A20" s="122"/>
      <c r="B20" s="198" t="s">
        <v>517</v>
      </c>
      <c r="C20" s="275" t="s">
        <v>22</v>
      </c>
      <c r="D20" s="122">
        <v>47</v>
      </c>
      <c r="E20" s="122">
        <v>47</v>
      </c>
      <c r="F20" s="122">
        <v>47</v>
      </c>
      <c r="G20" s="122">
        <v>100</v>
      </c>
      <c r="H20" s="122">
        <v>100</v>
      </c>
      <c r="I20" s="5"/>
    </row>
    <row r="21" spans="1:9" ht="15">
      <c r="A21" s="122"/>
      <c r="B21" s="198" t="s">
        <v>518</v>
      </c>
      <c r="C21" s="275" t="s">
        <v>22</v>
      </c>
      <c r="D21" s="122" t="s">
        <v>496</v>
      </c>
      <c r="E21" s="122" t="s">
        <v>496</v>
      </c>
      <c r="F21" s="122" t="s">
        <v>496</v>
      </c>
      <c r="G21" s="122">
        <v>100</v>
      </c>
      <c r="H21" s="122">
        <v>100</v>
      </c>
      <c r="I21" s="5"/>
    </row>
    <row r="22" spans="1:9" ht="15">
      <c r="A22" s="122"/>
      <c r="B22" s="198" t="s">
        <v>519</v>
      </c>
      <c r="C22" s="275" t="s">
        <v>22</v>
      </c>
      <c r="D22" s="122" t="s">
        <v>496</v>
      </c>
      <c r="E22" s="122" t="s">
        <v>496</v>
      </c>
      <c r="F22" s="122" t="s">
        <v>496</v>
      </c>
      <c r="G22" s="122">
        <v>100</v>
      </c>
      <c r="H22" s="122">
        <v>100</v>
      </c>
      <c r="I22" s="5"/>
    </row>
    <row r="23" spans="1:9" ht="15">
      <c r="A23" s="122"/>
      <c r="B23" s="198" t="s">
        <v>298</v>
      </c>
      <c r="C23" s="275" t="s">
        <v>22</v>
      </c>
      <c r="D23" s="122">
        <v>100</v>
      </c>
      <c r="E23" s="122">
        <v>100</v>
      </c>
      <c r="F23" s="122">
        <v>100</v>
      </c>
      <c r="G23" s="122">
        <v>100</v>
      </c>
      <c r="H23" s="122">
        <v>100</v>
      </c>
      <c r="I23" s="5"/>
    </row>
    <row r="24" spans="1:9" ht="30">
      <c r="A24" s="122"/>
      <c r="B24" s="198" t="s">
        <v>520</v>
      </c>
      <c r="C24" s="275" t="s">
        <v>22</v>
      </c>
      <c r="D24" s="122" t="s">
        <v>497</v>
      </c>
      <c r="E24" s="122" t="s">
        <v>497</v>
      </c>
      <c r="F24" s="122" t="s">
        <v>497</v>
      </c>
      <c r="G24" s="122">
        <v>100</v>
      </c>
      <c r="H24" s="122">
        <v>100</v>
      </c>
      <c r="I24" s="5"/>
    </row>
    <row r="25" spans="1:9" ht="15">
      <c r="A25" s="122"/>
      <c r="B25" s="198" t="s">
        <v>521</v>
      </c>
      <c r="C25" s="275" t="s">
        <v>22</v>
      </c>
      <c r="D25" s="122">
        <v>100</v>
      </c>
      <c r="E25" s="122">
        <v>100</v>
      </c>
      <c r="F25" s="122">
        <v>100</v>
      </c>
      <c r="G25" s="122">
        <v>100</v>
      </c>
      <c r="H25" s="122">
        <v>100</v>
      </c>
      <c r="I25" s="5"/>
    </row>
    <row r="26" spans="1:9" ht="30">
      <c r="A26" s="122"/>
      <c r="B26" s="198" t="s">
        <v>522</v>
      </c>
      <c r="C26" s="275" t="s">
        <v>22</v>
      </c>
      <c r="D26" s="122">
        <v>100</v>
      </c>
      <c r="E26" s="122">
        <v>100</v>
      </c>
      <c r="F26" s="122">
        <v>100</v>
      </c>
      <c r="G26" s="122">
        <v>100</v>
      </c>
      <c r="H26" s="122">
        <v>100</v>
      </c>
      <c r="I26" s="5"/>
    </row>
    <row r="27" spans="1:9" ht="49.5" customHeight="1">
      <c r="A27" s="122"/>
      <c r="B27" s="198" t="s">
        <v>523</v>
      </c>
      <c r="C27" s="275" t="s">
        <v>22</v>
      </c>
      <c r="D27" s="122">
        <v>100</v>
      </c>
      <c r="E27" s="122">
        <v>100</v>
      </c>
      <c r="F27" s="122">
        <v>100</v>
      </c>
      <c r="G27" s="122">
        <v>100</v>
      </c>
      <c r="H27" s="122">
        <v>100</v>
      </c>
      <c r="I27" s="5"/>
    </row>
    <row r="28" spans="1:9" ht="15">
      <c r="A28" s="122" t="s">
        <v>47</v>
      </c>
      <c r="B28" s="274" t="s">
        <v>46</v>
      </c>
      <c r="C28" s="122" t="s">
        <v>44</v>
      </c>
      <c r="D28" s="276">
        <v>1188</v>
      </c>
      <c r="E28" s="276">
        <v>1188</v>
      </c>
      <c r="F28" s="276">
        <v>1188</v>
      </c>
      <c r="G28" s="122">
        <v>100</v>
      </c>
      <c r="H28" s="122">
        <v>100</v>
      </c>
      <c r="I28" s="5"/>
    </row>
    <row r="29" spans="1:9" ht="15">
      <c r="A29" s="122"/>
      <c r="B29" s="198" t="s">
        <v>299</v>
      </c>
      <c r="C29" s="122" t="s">
        <v>44</v>
      </c>
      <c r="D29" s="277">
        <v>364</v>
      </c>
      <c r="E29" s="277">
        <v>354</v>
      </c>
      <c r="F29" s="277">
        <v>354</v>
      </c>
      <c r="G29" s="122">
        <v>100</v>
      </c>
      <c r="H29" s="122" t="s">
        <v>498</v>
      </c>
      <c r="I29" s="5"/>
    </row>
    <row r="30" spans="1:9" ht="15">
      <c r="A30" s="122"/>
      <c r="B30" s="198" t="s">
        <v>300</v>
      </c>
      <c r="C30" s="122" t="s">
        <v>49</v>
      </c>
      <c r="D30" s="122">
        <v>53</v>
      </c>
      <c r="E30" s="122">
        <v>53</v>
      </c>
      <c r="F30" s="122">
        <v>53</v>
      </c>
      <c r="G30" s="122">
        <v>100</v>
      </c>
      <c r="H30" s="122" t="s">
        <v>498</v>
      </c>
      <c r="I30" s="5"/>
    </row>
    <row r="31" spans="1:9" ht="19.5" customHeight="1">
      <c r="A31" s="122"/>
      <c r="B31" s="198" t="s">
        <v>524</v>
      </c>
      <c r="C31" s="122" t="s">
        <v>22</v>
      </c>
      <c r="D31" s="122">
        <v>100</v>
      </c>
      <c r="E31" s="122">
        <v>100</v>
      </c>
      <c r="F31" s="122">
        <v>100</v>
      </c>
      <c r="G31" s="122">
        <v>100</v>
      </c>
      <c r="H31" s="122">
        <v>100</v>
      </c>
      <c r="I31" s="5"/>
    </row>
    <row r="32" spans="1:9" ht="15">
      <c r="A32" s="122"/>
      <c r="B32" s="198" t="s">
        <v>525</v>
      </c>
      <c r="C32" s="122" t="s">
        <v>22</v>
      </c>
      <c r="D32" s="122">
        <v>100</v>
      </c>
      <c r="E32" s="122">
        <v>100</v>
      </c>
      <c r="F32" s="122">
        <v>100</v>
      </c>
      <c r="G32" s="122">
        <v>100</v>
      </c>
      <c r="H32" s="122">
        <v>100</v>
      </c>
      <c r="I32" s="5"/>
    </row>
    <row r="33" spans="1:10" ht="30">
      <c r="A33" s="277"/>
      <c r="B33" s="280" t="s">
        <v>526</v>
      </c>
      <c r="C33" s="277" t="s">
        <v>22</v>
      </c>
      <c r="D33" s="277">
        <v>100</v>
      </c>
      <c r="E33" s="277">
        <v>100</v>
      </c>
      <c r="F33" s="277">
        <v>100</v>
      </c>
      <c r="G33" s="277">
        <v>100</v>
      </c>
      <c r="H33" s="277">
        <v>100</v>
      </c>
      <c r="I33" s="5"/>
    </row>
    <row r="34" spans="1:10" ht="34.5" customHeight="1">
      <c r="A34" s="277"/>
      <c r="B34" s="280" t="s">
        <v>527</v>
      </c>
      <c r="C34" s="277" t="s">
        <v>22</v>
      </c>
      <c r="D34" s="277">
        <v>0</v>
      </c>
      <c r="E34" s="277">
        <v>0</v>
      </c>
      <c r="F34" s="277">
        <v>0</v>
      </c>
      <c r="G34" s="277">
        <v>0</v>
      </c>
      <c r="H34" s="277">
        <v>0</v>
      </c>
      <c r="I34" s="5"/>
    </row>
    <row r="35" spans="1:10" ht="17.25" customHeight="1">
      <c r="A35" s="122"/>
      <c r="B35" s="198" t="s">
        <v>301</v>
      </c>
      <c r="C35" s="122" t="s">
        <v>22</v>
      </c>
      <c r="D35" s="122" t="s">
        <v>499</v>
      </c>
      <c r="E35" s="122" t="s">
        <v>499</v>
      </c>
      <c r="F35" s="122" t="s">
        <v>499</v>
      </c>
      <c r="G35" s="122">
        <v>100</v>
      </c>
      <c r="H35" s="122">
        <v>100</v>
      </c>
      <c r="I35" s="5"/>
    </row>
    <row r="36" spans="1:10" ht="15">
      <c r="A36" s="122"/>
      <c r="B36" s="198" t="s">
        <v>302</v>
      </c>
      <c r="C36" s="122" t="s">
        <v>22</v>
      </c>
      <c r="D36" s="122">
        <v>0</v>
      </c>
      <c r="E36" s="122">
        <v>0</v>
      </c>
      <c r="F36" s="122">
        <v>0</v>
      </c>
      <c r="G36" s="122">
        <v>0</v>
      </c>
      <c r="H36" s="122">
        <v>0</v>
      </c>
      <c r="I36" s="5"/>
    </row>
    <row r="37" spans="1:10" ht="15">
      <c r="A37" s="122"/>
      <c r="B37" s="198" t="s">
        <v>528</v>
      </c>
      <c r="C37" s="122" t="s">
        <v>22</v>
      </c>
      <c r="D37" s="122">
        <v>0</v>
      </c>
      <c r="E37" s="122">
        <v>0</v>
      </c>
      <c r="F37" s="122">
        <v>0</v>
      </c>
      <c r="G37" s="122">
        <v>0</v>
      </c>
      <c r="H37" s="122">
        <v>0</v>
      </c>
      <c r="I37" s="5"/>
    </row>
    <row r="38" spans="1:10" ht="34.5" customHeight="1">
      <c r="A38" s="122"/>
      <c r="B38" s="198" t="s">
        <v>303</v>
      </c>
      <c r="C38" s="122" t="s">
        <v>22</v>
      </c>
      <c r="D38" s="122">
        <v>100</v>
      </c>
      <c r="E38" s="122">
        <v>100</v>
      </c>
      <c r="F38" s="122">
        <v>100</v>
      </c>
      <c r="G38" s="122">
        <v>100</v>
      </c>
      <c r="H38" s="122">
        <v>100</v>
      </c>
      <c r="I38" s="5"/>
    </row>
    <row r="39" spans="1:10" ht="19.5" customHeight="1">
      <c r="A39" s="122"/>
      <c r="B39" s="198" t="s">
        <v>304</v>
      </c>
      <c r="C39" s="122" t="s">
        <v>22</v>
      </c>
      <c r="D39" s="122">
        <v>100</v>
      </c>
      <c r="E39" s="122">
        <v>100</v>
      </c>
      <c r="F39" s="122">
        <v>100</v>
      </c>
      <c r="G39" s="122">
        <v>100</v>
      </c>
      <c r="H39" s="122">
        <v>100</v>
      </c>
      <c r="I39" s="5"/>
    </row>
    <row r="40" spans="1:10" ht="15">
      <c r="A40" s="122" t="s">
        <v>28</v>
      </c>
      <c r="B40" s="274" t="s">
        <v>48</v>
      </c>
      <c r="C40" s="122" t="s">
        <v>44</v>
      </c>
      <c r="D40" s="122">
        <v>500</v>
      </c>
      <c r="E40" s="122">
        <v>501</v>
      </c>
      <c r="F40" s="122">
        <v>501</v>
      </c>
      <c r="G40" s="122" t="s">
        <v>500</v>
      </c>
      <c r="H40" s="122" t="s">
        <v>500</v>
      </c>
      <c r="I40" s="5"/>
    </row>
    <row r="41" spans="1:10" ht="15">
      <c r="A41" s="122"/>
      <c r="B41" s="198" t="s">
        <v>299</v>
      </c>
      <c r="C41" s="122" t="s">
        <v>44</v>
      </c>
      <c r="D41" s="122">
        <v>210</v>
      </c>
      <c r="E41" s="122">
        <v>213</v>
      </c>
      <c r="F41" s="122">
        <v>213</v>
      </c>
      <c r="G41" s="122" t="s">
        <v>501</v>
      </c>
      <c r="H41" s="122" t="s">
        <v>501</v>
      </c>
      <c r="I41" s="5"/>
    </row>
    <row r="42" spans="1:10" ht="15">
      <c r="A42" s="122"/>
      <c r="B42" s="198" t="s">
        <v>300</v>
      </c>
      <c r="C42" s="122" t="s">
        <v>49</v>
      </c>
      <c r="D42" s="122">
        <v>12</v>
      </c>
      <c r="E42" s="122">
        <v>12</v>
      </c>
      <c r="F42" s="122">
        <v>12</v>
      </c>
      <c r="G42" s="122">
        <v>100</v>
      </c>
      <c r="H42" s="122">
        <v>100</v>
      </c>
      <c r="I42" s="5"/>
    </row>
    <row r="43" spans="1:10" ht="30">
      <c r="A43" s="122"/>
      <c r="B43" s="198" t="s">
        <v>305</v>
      </c>
      <c r="C43" s="122" t="s">
        <v>22</v>
      </c>
      <c r="D43" s="122">
        <v>100</v>
      </c>
      <c r="E43" s="122">
        <v>100</v>
      </c>
      <c r="F43" s="122">
        <v>100</v>
      </c>
      <c r="G43" s="122">
        <v>100</v>
      </c>
      <c r="H43" s="122">
        <v>100</v>
      </c>
      <c r="I43" s="5"/>
      <c r="J43" s="169"/>
    </row>
    <row r="44" spans="1:10" ht="15">
      <c r="A44" s="122"/>
      <c r="B44" s="198" t="s">
        <v>306</v>
      </c>
      <c r="C44" s="122" t="s">
        <v>22</v>
      </c>
      <c r="D44" s="122" t="s">
        <v>502</v>
      </c>
      <c r="E44" s="122" t="s">
        <v>503</v>
      </c>
      <c r="F44" s="122" t="s">
        <v>503</v>
      </c>
      <c r="G44" s="122" t="s">
        <v>504</v>
      </c>
      <c r="H44" s="122" t="s">
        <v>504</v>
      </c>
      <c r="I44" s="5"/>
      <c r="J44" s="169"/>
    </row>
    <row r="45" spans="1:10" ht="15">
      <c r="A45" s="122"/>
      <c r="B45" s="198" t="s">
        <v>307</v>
      </c>
      <c r="C45" s="122" t="s">
        <v>22</v>
      </c>
      <c r="D45" s="122" t="s">
        <v>505</v>
      </c>
      <c r="E45" s="122" t="s">
        <v>506</v>
      </c>
      <c r="F45" s="122" t="s">
        <v>506</v>
      </c>
      <c r="G45" s="122" t="s">
        <v>507</v>
      </c>
      <c r="H45" s="122" t="s">
        <v>507</v>
      </c>
      <c r="I45" s="5"/>
      <c r="J45" s="170"/>
    </row>
    <row r="46" spans="1:10" ht="30">
      <c r="A46" s="277"/>
      <c r="B46" s="280" t="s">
        <v>529</v>
      </c>
      <c r="C46" s="277" t="s">
        <v>22</v>
      </c>
      <c r="D46" s="122" t="s">
        <v>505</v>
      </c>
      <c r="E46" s="122" t="s">
        <v>506</v>
      </c>
      <c r="F46" s="122" t="s">
        <v>506</v>
      </c>
      <c r="G46" s="122" t="s">
        <v>507</v>
      </c>
      <c r="H46" s="122" t="s">
        <v>507</v>
      </c>
      <c r="I46" s="5"/>
    </row>
    <row r="47" spans="1:10" ht="33.75" customHeight="1">
      <c r="A47" s="122"/>
      <c r="B47" s="198" t="s">
        <v>530</v>
      </c>
      <c r="C47" s="122" t="s">
        <v>22</v>
      </c>
      <c r="D47" s="277">
        <v>0</v>
      </c>
      <c r="E47" s="277">
        <v>0</v>
      </c>
      <c r="F47" s="277">
        <v>0</v>
      </c>
      <c r="G47" s="277">
        <v>0</v>
      </c>
      <c r="H47" s="277">
        <v>0</v>
      </c>
      <c r="I47" s="5"/>
    </row>
    <row r="48" spans="1:10" ht="19.5" customHeight="1">
      <c r="A48" s="122"/>
      <c r="B48" s="198" t="s">
        <v>301</v>
      </c>
      <c r="C48" s="122" t="s">
        <v>22</v>
      </c>
      <c r="D48" s="122" t="s">
        <v>508</v>
      </c>
      <c r="E48" s="122" t="s">
        <v>508</v>
      </c>
      <c r="F48" s="122" t="s">
        <v>508</v>
      </c>
      <c r="G48" s="122">
        <v>100</v>
      </c>
      <c r="H48" s="122">
        <v>100</v>
      </c>
      <c r="I48" s="5"/>
    </row>
    <row r="49" spans="1:9" ht="15">
      <c r="A49" s="122"/>
      <c r="B49" s="198" t="s">
        <v>302</v>
      </c>
      <c r="C49" s="122" t="s">
        <v>22</v>
      </c>
      <c r="D49" s="122" t="s">
        <v>509</v>
      </c>
      <c r="E49" s="122" t="s">
        <v>509</v>
      </c>
      <c r="F49" s="122" t="s">
        <v>509</v>
      </c>
      <c r="G49" s="122">
        <v>100</v>
      </c>
      <c r="H49" s="122">
        <v>100</v>
      </c>
      <c r="I49" s="5"/>
    </row>
    <row r="50" spans="1:9" ht="15">
      <c r="A50" s="122"/>
      <c r="B50" s="198" t="s">
        <v>308</v>
      </c>
      <c r="C50" s="122" t="s">
        <v>22</v>
      </c>
      <c r="D50" s="122" t="s">
        <v>509</v>
      </c>
      <c r="E50" s="122" t="s">
        <v>509</v>
      </c>
      <c r="F50" s="122" t="s">
        <v>509</v>
      </c>
      <c r="G50" s="122">
        <v>100</v>
      </c>
      <c r="H50" s="122">
        <v>100</v>
      </c>
      <c r="I50" s="5"/>
    </row>
    <row r="51" spans="1:9" ht="15">
      <c r="A51" s="122"/>
      <c r="B51" s="198" t="s">
        <v>309</v>
      </c>
      <c r="C51" s="122" t="s">
        <v>22</v>
      </c>
      <c r="D51" s="122">
        <v>100</v>
      </c>
      <c r="E51" s="122">
        <v>100</v>
      </c>
      <c r="F51" s="122">
        <v>100</v>
      </c>
      <c r="G51" s="122">
        <v>100</v>
      </c>
      <c r="H51" s="122">
        <v>100</v>
      </c>
      <c r="I51" s="5"/>
    </row>
    <row r="52" spans="1:9" ht="15">
      <c r="A52" s="122"/>
      <c r="B52" s="198" t="s">
        <v>531</v>
      </c>
      <c r="C52" s="122" t="s">
        <v>22</v>
      </c>
      <c r="D52" s="122">
        <v>100</v>
      </c>
      <c r="E52" s="122">
        <v>100</v>
      </c>
      <c r="F52" s="122">
        <v>100</v>
      </c>
      <c r="G52" s="122">
        <v>100</v>
      </c>
      <c r="H52" s="122">
        <v>100</v>
      </c>
      <c r="I52" s="5"/>
    </row>
    <row r="53" spans="1:9" ht="15">
      <c r="A53" s="259" t="s">
        <v>14</v>
      </c>
      <c r="B53" s="274" t="s">
        <v>50</v>
      </c>
      <c r="C53" s="122"/>
      <c r="D53" s="122"/>
      <c r="E53" s="122"/>
      <c r="F53" s="122"/>
      <c r="G53" s="122"/>
      <c r="H53" s="122"/>
      <c r="I53" s="5"/>
    </row>
    <row r="54" spans="1:9" ht="22.5" customHeight="1">
      <c r="A54" s="122">
        <v>1</v>
      </c>
      <c r="B54" s="193" t="s">
        <v>51</v>
      </c>
      <c r="C54" s="122" t="s">
        <v>53</v>
      </c>
      <c r="D54" s="122">
        <v>9</v>
      </c>
      <c r="E54" s="122">
        <v>9</v>
      </c>
      <c r="F54" s="122">
        <v>9</v>
      </c>
      <c r="G54" s="122">
        <v>100</v>
      </c>
      <c r="H54" s="122">
        <v>100</v>
      </c>
      <c r="I54" s="5"/>
    </row>
    <row r="55" spans="1:9" ht="24" customHeight="1">
      <c r="A55" s="122"/>
      <c r="B55" s="193" t="s">
        <v>52</v>
      </c>
      <c r="C55" s="122" t="s">
        <v>53</v>
      </c>
      <c r="D55" s="122">
        <v>7</v>
      </c>
      <c r="E55" s="122">
        <v>7</v>
      </c>
      <c r="F55" s="122">
        <v>7</v>
      </c>
      <c r="G55" s="122">
        <v>100</v>
      </c>
      <c r="H55" s="122">
        <v>100</v>
      </c>
      <c r="I55" s="5"/>
    </row>
    <row r="56" spans="1:9" ht="30">
      <c r="A56" s="122"/>
      <c r="B56" s="193" t="s">
        <v>510</v>
      </c>
      <c r="C56" s="122" t="s">
        <v>53</v>
      </c>
      <c r="D56" s="122">
        <v>7</v>
      </c>
      <c r="E56" s="122">
        <v>7</v>
      </c>
      <c r="F56" s="122">
        <v>7</v>
      </c>
      <c r="G56" s="122">
        <v>100</v>
      </c>
      <c r="H56" s="122">
        <v>100</v>
      </c>
      <c r="I56" s="5"/>
    </row>
    <row r="57" spans="1:9" ht="15">
      <c r="A57" s="122" t="s">
        <v>24</v>
      </c>
      <c r="B57" s="193" t="s">
        <v>54</v>
      </c>
      <c r="C57" s="122" t="s">
        <v>53</v>
      </c>
      <c r="D57" s="122">
        <v>4</v>
      </c>
      <c r="E57" s="122">
        <v>4</v>
      </c>
      <c r="F57" s="122">
        <v>4</v>
      </c>
      <c r="G57" s="122">
        <v>100</v>
      </c>
      <c r="H57" s="122">
        <v>100</v>
      </c>
      <c r="I57" s="5"/>
    </row>
    <row r="58" spans="1:9" ht="15">
      <c r="A58" s="122"/>
      <c r="B58" s="198" t="s">
        <v>471</v>
      </c>
      <c r="C58" s="122" t="s">
        <v>53</v>
      </c>
      <c r="D58" s="122">
        <v>3</v>
      </c>
      <c r="E58" s="122">
        <v>3</v>
      </c>
      <c r="F58" s="122">
        <v>3</v>
      </c>
      <c r="G58" s="122">
        <v>100</v>
      </c>
      <c r="H58" s="122">
        <v>100</v>
      </c>
      <c r="I58" s="5"/>
    </row>
    <row r="59" spans="1:9" ht="15">
      <c r="A59" s="122"/>
      <c r="B59" s="198" t="s">
        <v>532</v>
      </c>
      <c r="C59" s="122" t="s">
        <v>53</v>
      </c>
      <c r="D59" s="122">
        <v>3</v>
      </c>
      <c r="E59" s="122">
        <v>3</v>
      </c>
      <c r="F59" s="122">
        <v>3</v>
      </c>
      <c r="G59" s="122">
        <v>100</v>
      </c>
      <c r="H59" s="122">
        <v>100</v>
      </c>
      <c r="I59" s="5"/>
    </row>
    <row r="60" spans="1:9" ht="19.5" customHeight="1">
      <c r="A60" s="122"/>
      <c r="B60" s="198" t="s">
        <v>533</v>
      </c>
      <c r="C60" s="122" t="s">
        <v>53</v>
      </c>
      <c r="D60" s="122">
        <v>0</v>
      </c>
      <c r="E60" s="122">
        <v>0</v>
      </c>
      <c r="F60" s="122">
        <v>0</v>
      </c>
      <c r="G60" s="122">
        <v>0</v>
      </c>
      <c r="H60" s="122">
        <v>0</v>
      </c>
      <c r="I60" s="5"/>
    </row>
    <row r="61" spans="1:9" ht="30">
      <c r="A61" s="122"/>
      <c r="B61" s="198" t="s">
        <v>534</v>
      </c>
      <c r="C61" s="122" t="s">
        <v>53</v>
      </c>
      <c r="D61" s="122">
        <v>3</v>
      </c>
      <c r="E61" s="122">
        <v>3</v>
      </c>
      <c r="F61" s="122">
        <v>3</v>
      </c>
      <c r="G61" s="122">
        <v>100</v>
      </c>
      <c r="H61" s="122">
        <v>100</v>
      </c>
      <c r="I61" s="5"/>
    </row>
    <row r="62" spans="1:9" ht="15">
      <c r="A62" s="122" t="s">
        <v>25</v>
      </c>
      <c r="B62" s="274" t="s">
        <v>55</v>
      </c>
      <c r="C62" s="122" t="s">
        <v>53</v>
      </c>
      <c r="D62" s="122"/>
      <c r="E62" s="122"/>
      <c r="F62" s="122"/>
      <c r="G62" s="122"/>
      <c r="H62" s="122"/>
      <c r="I62" s="5"/>
    </row>
    <row r="63" spans="1:9" ht="15">
      <c r="A63" s="122" t="s">
        <v>16</v>
      </c>
      <c r="B63" s="193" t="s">
        <v>56</v>
      </c>
      <c r="C63" s="122" t="s">
        <v>53</v>
      </c>
      <c r="D63" s="122">
        <v>4</v>
      </c>
      <c r="E63" s="122">
        <v>4</v>
      </c>
      <c r="F63" s="122">
        <v>4</v>
      </c>
      <c r="G63" s="122">
        <v>100</v>
      </c>
      <c r="H63" s="122">
        <v>100</v>
      </c>
      <c r="I63" s="5"/>
    </row>
    <row r="64" spans="1:9" ht="15">
      <c r="A64" s="122"/>
      <c r="B64" s="198" t="s">
        <v>471</v>
      </c>
      <c r="C64" s="122" t="s">
        <v>53</v>
      </c>
      <c r="D64" s="122">
        <v>3</v>
      </c>
      <c r="E64" s="122">
        <v>3</v>
      </c>
      <c r="F64" s="122">
        <v>3</v>
      </c>
      <c r="G64" s="122">
        <v>100</v>
      </c>
      <c r="H64" s="122">
        <v>100</v>
      </c>
      <c r="I64" s="5"/>
    </row>
    <row r="65" spans="1:9" ht="17.25" customHeight="1">
      <c r="A65" s="122"/>
      <c r="B65" s="198" t="s">
        <v>532</v>
      </c>
      <c r="C65" s="122" t="s">
        <v>53</v>
      </c>
      <c r="D65" s="122">
        <v>3</v>
      </c>
      <c r="E65" s="122">
        <v>3</v>
      </c>
      <c r="F65" s="122">
        <v>3</v>
      </c>
      <c r="G65" s="122">
        <v>100</v>
      </c>
      <c r="H65" s="122">
        <v>100</v>
      </c>
      <c r="I65" s="5"/>
    </row>
    <row r="66" spans="1:9" ht="20.25" customHeight="1">
      <c r="A66" s="122"/>
      <c r="B66" s="198" t="s">
        <v>533</v>
      </c>
      <c r="C66" s="122" t="s">
        <v>53</v>
      </c>
      <c r="D66" s="122">
        <v>0</v>
      </c>
      <c r="E66" s="122">
        <v>0</v>
      </c>
      <c r="F66" s="122">
        <v>0</v>
      </c>
      <c r="G66" s="122">
        <v>0</v>
      </c>
      <c r="H66" s="122">
        <v>0</v>
      </c>
      <c r="I66" s="5"/>
    </row>
    <row r="67" spans="1:9" ht="30">
      <c r="A67" s="122"/>
      <c r="B67" s="198" t="s">
        <v>534</v>
      </c>
      <c r="C67" s="122" t="s">
        <v>53</v>
      </c>
      <c r="D67" s="122">
        <v>3</v>
      </c>
      <c r="E67" s="122">
        <v>3</v>
      </c>
      <c r="F67" s="122">
        <v>3</v>
      </c>
      <c r="G67" s="122">
        <v>100</v>
      </c>
      <c r="H67" s="122">
        <v>100</v>
      </c>
      <c r="I67" s="5"/>
    </row>
    <row r="68" spans="1:9" ht="15">
      <c r="A68" s="122"/>
      <c r="B68" s="193" t="s">
        <v>511</v>
      </c>
      <c r="C68" s="122" t="s">
        <v>53</v>
      </c>
      <c r="D68" s="122">
        <v>3</v>
      </c>
      <c r="E68" s="122">
        <v>3</v>
      </c>
      <c r="F68" s="122">
        <v>3</v>
      </c>
      <c r="G68" s="122">
        <v>100</v>
      </c>
      <c r="H68" s="122">
        <v>100</v>
      </c>
    </row>
    <row r="69" spans="1:9" ht="15">
      <c r="A69" s="122" t="s">
        <v>17</v>
      </c>
      <c r="B69" s="193" t="s">
        <v>57</v>
      </c>
      <c r="C69" s="122" t="s">
        <v>53</v>
      </c>
      <c r="D69" s="122">
        <v>1</v>
      </c>
      <c r="E69" s="122">
        <v>1</v>
      </c>
      <c r="F69" s="122">
        <v>1</v>
      </c>
      <c r="G69" s="122">
        <v>100</v>
      </c>
      <c r="H69" s="122">
        <v>100</v>
      </c>
    </row>
    <row r="70" spans="1:9" ht="15">
      <c r="A70" s="122"/>
      <c r="B70" s="198" t="s">
        <v>473</v>
      </c>
      <c r="C70" s="122" t="s">
        <v>53</v>
      </c>
      <c r="D70" s="122"/>
      <c r="E70" s="122"/>
      <c r="F70" s="122"/>
      <c r="G70" s="122"/>
      <c r="H70" s="122"/>
    </row>
    <row r="71" spans="1:9" ht="15">
      <c r="A71" s="122"/>
      <c r="B71" s="198" t="s">
        <v>471</v>
      </c>
      <c r="C71" s="122" t="s">
        <v>53</v>
      </c>
      <c r="D71" s="122">
        <v>1</v>
      </c>
      <c r="E71" s="122">
        <v>1</v>
      </c>
      <c r="F71" s="122">
        <v>1</v>
      </c>
      <c r="G71" s="122">
        <v>100</v>
      </c>
      <c r="H71" s="122">
        <v>100</v>
      </c>
    </row>
    <row r="72" spans="1:9" ht="18.75" customHeight="1">
      <c r="A72" s="122"/>
      <c r="B72" s="198" t="s">
        <v>532</v>
      </c>
      <c r="C72" s="122" t="s">
        <v>53</v>
      </c>
      <c r="D72" s="122">
        <v>0</v>
      </c>
      <c r="E72" s="122">
        <v>0</v>
      </c>
      <c r="F72" s="122">
        <v>0</v>
      </c>
      <c r="G72" s="122">
        <v>0</v>
      </c>
      <c r="H72" s="122">
        <v>0</v>
      </c>
    </row>
    <row r="73" spans="1:9" ht="21.75" customHeight="1">
      <c r="A73" s="122"/>
      <c r="B73" s="198" t="s">
        <v>533</v>
      </c>
      <c r="C73" s="122" t="s">
        <v>53</v>
      </c>
      <c r="D73" s="122">
        <v>1</v>
      </c>
      <c r="E73" s="122">
        <v>1</v>
      </c>
      <c r="F73" s="122">
        <v>1</v>
      </c>
      <c r="G73" s="122">
        <v>100</v>
      </c>
      <c r="H73" s="122">
        <v>100</v>
      </c>
    </row>
    <row r="74" spans="1:9" ht="30">
      <c r="A74" s="122"/>
      <c r="B74" s="198" t="s">
        <v>534</v>
      </c>
      <c r="C74" s="122" t="s">
        <v>53</v>
      </c>
      <c r="D74" s="122">
        <v>1</v>
      </c>
      <c r="E74" s="122">
        <v>1</v>
      </c>
      <c r="F74" s="122">
        <v>1</v>
      </c>
      <c r="G74" s="122">
        <v>100</v>
      </c>
      <c r="H74" s="122">
        <v>100</v>
      </c>
    </row>
    <row r="75" spans="1:9" ht="15">
      <c r="A75" s="122"/>
      <c r="B75" s="198" t="s">
        <v>472</v>
      </c>
      <c r="C75" s="122" t="s">
        <v>53</v>
      </c>
      <c r="D75" s="122">
        <v>0</v>
      </c>
      <c r="E75" s="122">
        <v>0</v>
      </c>
      <c r="F75" s="122">
        <v>0</v>
      </c>
      <c r="G75" s="122">
        <v>0</v>
      </c>
      <c r="H75" s="122">
        <v>0</v>
      </c>
    </row>
    <row r="76" spans="1:9" ht="15">
      <c r="A76" s="122">
        <v>3</v>
      </c>
      <c r="B76" s="274" t="s">
        <v>512</v>
      </c>
      <c r="C76" s="122" t="s">
        <v>53</v>
      </c>
      <c r="D76" s="122"/>
      <c r="E76" s="122"/>
      <c r="F76" s="122"/>
      <c r="G76" s="122"/>
      <c r="H76" s="122"/>
    </row>
    <row r="77" spans="1:9" ht="15">
      <c r="A77" s="122"/>
      <c r="B77" s="198" t="s">
        <v>535</v>
      </c>
      <c r="C77" s="122" t="s">
        <v>53</v>
      </c>
      <c r="D77" s="122">
        <v>36</v>
      </c>
      <c r="E77" s="122">
        <v>36</v>
      </c>
      <c r="F77" s="122">
        <v>36</v>
      </c>
      <c r="G77" s="122">
        <v>100</v>
      </c>
      <c r="H77" s="122">
        <v>100</v>
      </c>
    </row>
    <row r="78" spans="1:9" ht="15">
      <c r="A78" s="122"/>
      <c r="B78" s="198" t="s">
        <v>536</v>
      </c>
      <c r="C78" s="122" t="s">
        <v>53</v>
      </c>
      <c r="D78" s="278">
        <v>37</v>
      </c>
      <c r="E78" s="278">
        <v>37</v>
      </c>
      <c r="F78" s="278">
        <v>37</v>
      </c>
      <c r="G78" s="122">
        <v>100</v>
      </c>
      <c r="H78" s="122">
        <v>100</v>
      </c>
    </row>
    <row r="79" spans="1:9" ht="15">
      <c r="A79" s="122"/>
      <c r="B79" s="198" t="s">
        <v>537</v>
      </c>
      <c r="C79" s="122" t="s">
        <v>53</v>
      </c>
      <c r="D79" s="122">
        <v>12</v>
      </c>
      <c r="E79" s="122">
        <v>12</v>
      </c>
      <c r="F79" s="122">
        <v>12</v>
      </c>
      <c r="G79" s="122">
        <v>100</v>
      </c>
      <c r="H79" s="122">
        <v>100</v>
      </c>
    </row>
    <row r="80" spans="1:9" ht="30" customHeight="1">
      <c r="A80" s="450" t="s">
        <v>15</v>
      </c>
      <c r="B80" s="274" t="s">
        <v>58</v>
      </c>
      <c r="C80" s="122"/>
      <c r="D80" s="122"/>
      <c r="E80" s="122"/>
      <c r="F80" s="122"/>
      <c r="G80" s="122"/>
      <c r="H80" s="122"/>
    </row>
    <row r="81" spans="1:8" ht="51" customHeight="1">
      <c r="A81" s="122">
        <v>1</v>
      </c>
      <c r="B81" s="193" t="s">
        <v>513</v>
      </c>
      <c r="C81" s="122" t="s">
        <v>36</v>
      </c>
      <c r="D81" s="122">
        <v>53</v>
      </c>
      <c r="E81" s="122">
        <v>53</v>
      </c>
      <c r="F81" s="122">
        <v>53</v>
      </c>
      <c r="G81" s="122">
        <v>100</v>
      </c>
      <c r="H81" s="122">
        <v>100</v>
      </c>
    </row>
    <row r="82" spans="1:8" ht="30">
      <c r="A82" s="122">
        <v>2</v>
      </c>
      <c r="B82" s="193" t="s">
        <v>59</v>
      </c>
      <c r="C82" s="122" t="s">
        <v>36</v>
      </c>
      <c r="D82" s="122">
        <v>2</v>
      </c>
      <c r="E82" s="122">
        <v>2</v>
      </c>
      <c r="F82" s="122">
        <v>2</v>
      </c>
      <c r="G82" s="122">
        <v>100</v>
      </c>
      <c r="H82" s="122">
        <v>100</v>
      </c>
    </row>
    <row r="83" spans="1:8" ht="30">
      <c r="A83" s="122">
        <v>3</v>
      </c>
      <c r="B83" s="193" t="s">
        <v>60</v>
      </c>
      <c r="C83" s="279" t="s">
        <v>64</v>
      </c>
      <c r="D83" s="122">
        <v>17</v>
      </c>
      <c r="E83" s="122">
        <v>17</v>
      </c>
      <c r="F83" s="122">
        <v>17</v>
      </c>
      <c r="G83" s="122">
        <v>100</v>
      </c>
      <c r="H83" s="122">
        <v>100</v>
      </c>
    </row>
    <row r="84" spans="1:8" ht="38.25" customHeight="1">
      <c r="A84" s="122">
        <v>4</v>
      </c>
      <c r="B84" s="193" t="s">
        <v>61</v>
      </c>
      <c r="C84" s="279" t="s">
        <v>64</v>
      </c>
      <c r="D84" s="122">
        <v>17</v>
      </c>
      <c r="E84" s="122">
        <v>17</v>
      </c>
      <c r="F84" s="122">
        <v>17</v>
      </c>
      <c r="G84" s="122">
        <v>100</v>
      </c>
      <c r="H84" s="122">
        <v>100</v>
      </c>
    </row>
    <row r="85" spans="1:8" ht="45">
      <c r="A85" s="122">
        <v>5</v>
      </c>
      <c r="B85" s="193" t="s">
        <v>62</v>
      </c>
      <c r="C85" s="279" t="s">
        <v>64</v>
      </c>
      <c r="D85" s="122">
        <v>47</v>
      </c>
      <c r="E85" s="122">
        <v>47</v>
      </c>
      <c r="F85" s="122">
        <v>47</v>
      </c>
      <c r="G85" s="122">
        <v>100</v>
      </c>
      <c r="H85" s="122">
        <v>100</v>
      </c>
    </row>
    <row r="86" spans="1:8" ht="45">
      <c r="A86" s="122">
        <v>6</v>
      </c>
      <c r="B86" s="193" t="s">
        <v>63</v>
      </c>
      <c r="C86" s="279" t="s">
        <v>64</v>
      </c>
      <c r="D86" s="122">
        <v>17</v>
      </c>
      <c r="E86" s="122">
        <v>17</v>
      </c>
      <c r="F86" s="122">
        <v>17</v>
      </c>
      <c r="G86" s="122">
        <v>100</v>
      </c>
      <c r="H86" s="122">
        <v>100</v>
      </c>
    </row>
  </sheetData>
  <mergeCells count="8">
    <mergeCell ref="A2:H2"/>
    <mergeCell ref="G5:H5"/>
    <mergeCell ref="A5:A6"/>
    <mergeCell ref="B5:B6"/>
    <mergeCell ref="C5:C6"/>
    <mergeCell ref="D5:D6"/>
    <mergeCell ref="E5:F5"/>
    <mergeCell ref="A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>
      <selection activeCell="A3" sqref="A3:H3"/>
    </sheetView>
  </sheetViews>
  <sheetFormatPr defaultColWidth="9" defaultRowHeight="14.25"/>
  <cols>
    <col min="1" max="1" width="7" style="2" customWidth="1"/>
    <col min="2" max="2" width="37.140625" style="2" customWidth="1"/>
    <col min="3" max="3" width="14.7109375" style="2" customWidth="1"/>
    <col min="4" max="5" width="12" style="2" customWidth="1"/>
    <col min="6" max="6" width="12.5703125" style="2" customWidth="1"/>
    <col min="7" max="7" width="19" style="2" customWidth="1"/>
    <col min="8" max="8" width="16.7109375" style="2" customWidth="1"/>
    <col min="9" max="16384" width="9" style="2"/>
  </cols>
  <sheetData>
    <row r="1" spans="1:9">
      <c r="H1" s="451" t="s">
        <v>285</v>
      </c>
    </row>
    <row r="2" spans="1:9" ht="19.5" customHeight="1">
      <c r="A2" s="470" t="s">
        <v>322</v>
      </c>
      <c r="B2" s="480"/>
      <c r="C2" s="480"/>
      <c r="D2" s="480"/>
      <c r="E2" s="480"/>
      <c r="F2" s="480"/>
      <c r="G2" s="480"/>
      <c r="H2" s="480"/>
    </row>
    <row r="3" spans="1:9" ht="15" customHeight="1">
      <c r="A3" s="479" t="s">
        <v>600</v>
      </c>
      <c r="B3" s="479"/>
      <c r="C3" s="479"/>
      <c r="D3" s="479"/>
      <c r="E3" s="479"/>
      <c r="F3" s="479"/>
      <c r="G3" s="479"/>
      <c r="H3" s="479"/>
      <c r="I3" s="191"/>
    </row>
    <row r="5" spans="1:9" s="4" customFormat="1" ht="40.5" customHeight="1">
      <c r="A5" s="475" t="s">
        <v>269</v>
      </c>
      <c r="B5" s="472" t="s">
        <v>0</v>
      </c>
      <c r="C5" s="475" t="s">
        <v>1</v>
      </c>
      <c r="D5" s="472" t="s">
        <v>3</v>
      </c>
      <c r="E5" s="472" t="s">
        <v>7</v>
      </c>
      <c r="F5" s="472"/>
      <c r="G5" s="473" t="s">
        <v>6</v>
      </c>
      <c r="H5" s="474"/>
    </row>
    <row r="6" spans="1:9" s="4" customFormat="1" ht="58.5" customHeight="1">
      <c r="A6" s="475"/>
      <c r="B6" s="472"/>
      <c r="C6" s="475"/>
      <c r="D6" s="472"/>
      <c r="E6" s="21" t="s">
        <v>4</v>
      </c>
      <c r="F6" s="21" t="s">
        <v>5</v>
      </c>
      <c r="G6" s="189" t="s">
        <v>318</v>
      </c>
      <c r="H6" s="187" t="s">
        <v>315</v>
      </c>
    </row>
    <row r="7" spans="1:9" s="123" customFormat="1" ht="15">
      <c r="A7" s="121" t="s">
        <v>8</v>
      </c>
      <c r="B7" s="121" t="s">
        <v>10</v>
      </c>
      <c r="C7" s="121" t="s">
        <v>11</v>
      </c>
      <c r="D7" s="121">
        <v>2</v>
      </c>
      <c r="E7" s="121">
        <v>3</v>
      </c>
      <c r="F7" s="121">
        <v>4</v>
      </c>
      <c r="G7" s="121" t="s">
        <v>582</v>
      </c>
      <c r="H7" s="121" t="s">
        <v>583</v>
      </c>
    </row>
    <row r="8" spans="1:9" ht="15">
      <c r="A8" s="444" t="s">
        <v>29</v>
      </c>
      <c r="B8" s="12" t="s">
        <v>65</v>
      </c>
      <c r="C8" s="10"/>
      <c r="D8" s="10"/>
      <c r="E8" s="10"/>
      <c r="F8" s="10"/>
      <c r="G8" s="10"/>
      <c r="H8" s="10"/>
    </row>
    <row r="9" spans="1:9" ht="15">
      <c r="A9" s="10">
        <v>1</v>
      </c>
      <c r="B9" s="10" t="s">
        <v>66</v>
      </c>
      <c r="C9" s="10" t="s">
        <v>73</v>
      </c>
      <c r="D9" s="10">
        <v>7552</v>
      </c>
      <c r="E9" s="10"/>
      <c r="F9" s="10">
        <f>D9</f>
        <v>7552</v>
      </c>
      <c r="G9" s="10"/>
      <c r="H9" s="199">
        <f t="shared" ref="H9:H50" si="0">(F9/D9)*100</f>
        <v>100</v>
      </c>
    </row>
    <row r="10" spans="1:9" ht="15">
      <c r="A10" s="10"/>
      <c r="B10" s="173" t="s">
        <v>67</v>
      </c>
      <c r="C10" s="10" t="s">
        <v>73</v>
      </c>
      <c r="D10" s="10">
        <f>7552/11811</f>
        <v>0.63940394547455759</v>
      </c>
      <c r="E10" s="10"/>
      <c r="F10" s="10">
        <v>64</v>
      </c>
      <c r="G10" s="10"/>
      <c r="H10" s="199">
        <f t="shared" si="0"/>
        <v>10009.322033898306</v>
      </c>
    </row>
    <row r="11" spans="1:9" ht="21" customHeight="1">
      <c r="A11" s="10"/>
      <c r="B11" s="267" t="s">
        <v>68</v>
      </c>
      <c r="C11" s="10" t="s">
        <v>73</v>
      </c>
      <c r="D11" s="10">
        <v>3421</v>
      </c>
      <c r="E11" s="10"/>
      <c r="F11" s="10">
        <v>3761</v>
      </c>
      <c r="G11" s="10"/>
      <c r="H11" s="199">
        <f t="shared" si="0"/>
        <v>109.93861444022215</v>
      </c>
    </row>
    <row r="12" spans="1:9" ht="15">
      <c r="A12" s="10">
        <v>2</v>
      </c>
      <c r="B12" s="10" t="s">
        <v>69</v>
      </c>
      <c r="C12" s="10" t="s">
        <v>73</v>
      </c>
      <c r="D12" s="10">
        <v>7552</v>
      </c>
      <c r="E12" s="10"/>
      <c r="F12" s="10">
        <v>7552</v>
      </c>
      <c r="G12" s="10"/>
      <c r="H12" s="199">
        <f t="shared" si="0"/>
        <v>100</v>
      </c>
    </row>
    <row r="13" spans="1:9" ht="15">
      <c r="A13" s="10">
        <v>3</v>
      </c>
      <c r="B13" s="10" t="s">
        <v>70</v>
      </c>
      <c r="C13" s="10" t="s">
        <v>73</v>
      </c>
      <c r="D13" s="10">
        <v>7417</v>
      </c>
      <c r="E13" s="10"/>
      <c r="F13" s="10">
        <v>7469</v>
      </c>
      <c r="G13" s="10"/>
      <c r="H13" s="199">
        <f t="shared" si="0"/>
        <v>100.70109208574895</v>
      </c>
    </row>
    <row r="14" spans="1:9" ht="15">
      <c r="A14" s="10"/>
      <c r="B14" s="197" t="s">
        <v>71</v>
      </c>
      <c r="C14" s="10" t="s">
        <v>73</v>
      </c>
      <c r="D14" s="10">
        <f>D13/7552</f>
        <v>0.98212394067796616</v>
      </c>
      <c r="E14" s="10"/>
      <c r="F14" s="10">
        <v>99.3</v>
      </c>
      <c r="G14" s="10"/>
      <c r="H14" s="199">
        <f t="shared" si="0"/>
        <v>10110.740191452069</v>
      </c>
    </row>
    <row r="15" spans="1:9" ht="15">
      <c r="A15" s="445" t="s">
        <v>14</v>
      </c>
      <c r="B15" s="12" t="s">
        <v>72</v>
      </c>
      <c r="C15" s="10" t="s">
        <v>73</v>
      </c>
      <c r="D15" s="10"/>
      <c r="E15" s="10"/>
      <c r="F15" s="10"/>
      <c r="G15" s="10"/>
      <c r="H15" s="199"/>
    </row>
    <row r="16" spans="1:9" ht="15">
      <c r="A16" s="128"/>
      <c r="B16" s="173" t="s">
        <v>372</v>
      </c>
      <c r="C16" s="10" t="s">
        <v>73</v>
      </c>
      <c r="D16" s="10">
        <v>35</v>
      </c>
      <c r="E16" s="10"/>
      <c r="F16" s="10">
        <v>90</v>
      </c>
      <c r="G16" s="10"/>
      <c r="H16" s="199">
        <f t="shared" si="0"/>
        <v>257.14285714285717</v>
      </c>
    </row>
    <row r="17" spans="1:8" ht="15">
      <c r="A17" s="128"/>
      <c r="B17" s="173" t="s">
        <v>373</v>
      </c>
      <c r="C17" s="10" t="s">
        <v>73</v>
      </c>
      <c r="D17" s="10">
        <v>35</v>
      </c>
      <c r="E17" s="10"/>
      <c r="F17" s="10"/>
      <c r="G17" s="10"/>
      <c r="H17" s="199">
        <f t="shared" si="0"/>
        <v>0</v>
      </c>
    </row>
    <row r="18" spans="1:8" ht="15">
      <c r="A18" s="128"/>
      <c r="B18" s="173" t="s">
        <v>374</v>
      </c>
      <c r="C18" s="10" t="s">
        <v>74</v>
      </c>
      <c r="D18" s="10"/>
      <c r="E18" s="10"/>
      <c r="F18" s="10"/>
      <c r="G18" s="10"/>
      <c r="H18" s="199"/>
    </row>
    <row r="19" spans="1:8" ht="15">
      <c r="A19" s="445" t="s">
        <v>15</v>
      </c>
      <c r="B19" s="12" t="s">
        <v>75</v>
      </c>
      <c r="C19" s="10"/>
      <c r="D19" s="10"/>
      <c r="E19" s="10"/>
      <c r="F19" s="10"/>
      <c r="G19" s="10"/>
      <c r="H19" s="199"/>
    </row>
    <row r="20" spans="1:8" ht="15">
      <c r="A20" s="10">
        <v>1</v>
      </c>
      <c r="B20" s="10" t="s">
        <v>76</v>
      </c>
      <c r="C20" s="10" t="s">
        <v>36</v>
      </c>
      <c r="D20" s="10">
        <v>146</v>
      </c>
      <c r="E20" s="10"/>
      <c r="F20" s="10">
        <v>146</v>
      </c>
      <c r="G20" s="10"/>
      <c r="H20" s="199">
        <f t="shared" si="0"/>
        <v>100</v>
      </c>
    </row>
    <row r="21" spans="1:8" ht="30">
      <c r="A21" s="10"/>
      <c r="B21" s="167" t="s">
        <v>375</v>
      </c>
      <c r="C21" s="10" t="s">
        <v>36</v>
      </c>
      <c r="D21" s="10">
        <v>146</v>
      </c>
      <c r="E21" s="10"/>
      <c r="F21" s="10">
        <v>146</v>
      </c>
      <c r="G21" s="10"/>
      <c r="H21" s="199">
        <f t="shared" si="0"/>
        <v>100</v>
      </c>
    </row>
    <row r="22" spans="1:8" ht="15">
      <c r="A22" s="10"/>
      <c r="B22" s="173" t="s">
        <v>376</v>
      </c>
      <c r="C22" s="10" t="s">
        <v>22</v>
      </c>
      <c r="D22" s="10">
        <f>146/2855*100</f>
        <v>5.1138353765323998</v>
      </c>
      <c r="E22" s="10"/>
      <c r="F22" s="10">
        <v>5.2</v>
      </c>
      <c r="G22" s="10"/>
      <c r="H22" s="199">
        <f t="shared" si="0"/>
        <v>101.68493150684932</v>
      </c>
    </row>
    <row r="23" spans="1:8" ht="15">
      <c r="A23" s="10"/>
      <c r="B23" s="173" t="s">
        <v>377</v>
      </c>
      <c r="C23" s="10" t="s">
        <v>36</v>
      </c>
      <c r="D23" s="10">
        <v>2</v>
      </c>
      <c r="E23" s="10"/>
      <c r="F23" s="10">
        <v>1</v>
      </c>
      <c r="G23" s="10"/>
      <c r="H23" s="199">
        <f t="shared" si="0"/>
        <v>50</v>
      </c>
    </row>
    <row r="24" spans="1:8" ht="15">
      <c r="A24" s="10"/>
      <c r="B24" s="173" t="s">
        <v>378</v>
      </c>
      <c r="C24" s="10" t="s">
        <v>36</v>
      </c>
      <c r="D24" s="10">
        <v>31</v>
      </c>
      <c r="E24" s="10"/>
      <c r="F24" s="10"/>
      <c r="G24" s="10"/>
      <c r="H24" s="199">
        <f t="shared" si="0"/>
        <v>0</v>
      </c>
    </row>
    <row r="25" spans="1:8" ht="15">
      <c r="A25" s="10"/>
      <c r="B25" s="173" t="s">
        <v>379</v>
      </c>
      <c r="C25" s="10" t="s">
        <v>36</v>
      </c>
      <c r="D25" s="161">
        <v>765</v>
      </c>
      <c r="E25" s="10"/>
      <c r="F25" s="10">
        <v>532</v>
      </c>
      <c r="G25" s="10"/>
      <c r="H25" s="199">
        <f t="shared" si="0"/>
        <v>69.542483660130713</v>
      </c>
    </row>
    <row r="26" spans="1:8" ht="15">
      <c r="A26" s="10">
        <v>2</v>
      </c>
      <c r="B26" s="10" t="s">
        <v>77</v>
      </c>
      <c r="C26" s="10" t="s">
        <v>79</v>
      </c>
      <c r="D26" s="10">
        <v>9</v>
      </c>
      <c r="E26" s="10"/>
      <c r="F26" s="10">
        <v>9</v>
      </c>
      <c r="G26" s="10"/>
      <c r="H26" s="199">
        <f t="shared" si="0"/>
        <v>100</v>
      </c>
    </row>
    <row r="27" spans="1:8" ht="15">
      <c r="A27" s="10">
        <v>3</v>
      </c>
      <c r="B27" s="10" t="s">
        <v>78</v>
      </c>
      <c r="C27" s="10" t="s">
        <v>36</v>
      </c>
      <c r="D27" s="10">
        <v>2</v>
      </c>
      <c r="E27" s="10"/>
      <c r="F27" s="10">
        <v>1</v>
      </c>
      <c r="G27" s="10"/>
      <c r="H27" s="199">
        <f t="shared" si="0"/>
        <v>50</v>
      </c>
    </row>
    <row r="28" spans="1:8" ht="30">
      <c r="A28" s="10"/>
      <c r="B28" s="167" t="s">
        <v>380</v>
      </c>
      <c r="C28" s="10" t="s">
        <v>22</v>
      </c>
      <c r="D28" s="10">
        <v>619</v>
      </c>
      <c r="E28" s="10"/>
      <c r="F28" s="10">
        <v>24.2</v>
      </c>
      <c r="G28" s="10"/>
      <c r="H28" s="199">
        <f t="shared" si="0"/>
        <v>3.9095315024232633</v>
      </c>
    </row>
    <row r="29" spans="1:8" ht="43.5" customHeight="1">
      <c r="A29" s="10"/>
      <c r="B29" s="198" t="s">
        <v>381</v>
      </c>
      <c r="C29" s="192" t="s">
        <v>36</v>
      </c>
      <c r="D29" s="10">
        <v>198</v>
      </c>
      <c r="E29" s="192"/>
      <c r="F29" s="192">
        <v>0</v>
      </c>
      <c r="G29" s="192"/>
      <c r="H29" s="199"/>
    </row>
    <row r="30" spans="1:8" ht="15">
      <c r="A30" s="10"/>
      <c r="B30" s="173" t="s">
        <v>382</v>
      </c>
      <c r="C30" s="10" t="s">
        <v>36</v>
      </c>
      <c r="D30" s="10">
        <v>255</v>
      </c>
      <c r="E30" s="10"/>
      <c r="F30" s="10"/>
      <c r="G30" s="10"/>
      <c r="H30" s="199"/>
    </row>
    <row r="31" spans="1:8" ht="15">
      <c r="A31" s="445" t="s">
        <v>23</v>
      </c>
      <c r="B31" s="12" t="s">
        <v>590</v>
      </c>
      <c r="C31" s="10"/>
      <c r="D31" s="10"/>
      <c r="E31" s="10"/>
      <c r="F31" s="10"/>
      <c r="G31" s="10"/>
      <c r="H31" s="199"/>
    </row>
    <row r="32" spans="1:8" ht="15">
      <c r="A32" s="128">
        <v>1</v>
      </c>
      <c r="B32" s="10" t="s">
        <v>80</v>
      </c>
      <c r="C32" s="10"/>
      <c r="D32" s="10"/>
      <c r="E32" s="10"/>
      <c r="F32" s="10"/>
      <c r="G32" s="10"/>
      <c r="H32" s="199"/>
    </row>
    <row r="33" spans="1:8" ht="15">
      <c r="A33" s="10"/>
      <c r="B33" s="173" t="s">
        <v>274</v>
      </c>
      <c r="C33" s="10" t="s">
        <v>81</v>
      </c>
      <c r="D33" s="10">
        <v>279</v>
      </c>
      <c r="E33" s="234">
        <v>239</v>
      </c>
      <c r="F33" s="10">
        <v>244</v>
      </c>
      <c r="G33" s="10"/>
      <c r="H33" s="199">
        <f t="shared" si="0"/>
        <v>87.45519713261649</v>
      </c>
    </row>
    <row r="34" spans="1:8" ht="15">
      <c r="A34" s="10"/>
      <c r="B34" s="173" t="s">
        <v>275</v>
      </c>
      <c r="C34" s="10" t="s">
        <v>81</v>
      </c>
      <c r="D34" s="10">
        <v>342</v>
      </c>
      <c r="E34" s="10"/>
      <c r="F34" s="10">
        <v>279</v>
      </c>
      <c r="G34" s="10"/>
      <c r="H34" s="199">
        <f t="shared" si="0"/>
        <v>81.578947368421055</v>
      </c>
    </row>
    <row r="35" spans="1:8" ht="15">
      <c r="A35" s="10"/>
      <c r="B35" s="173" t="s">
        <v>276</v>
      </c>
      <c r="C35" s="10" t="s">
        <v>81</v>
      </c>
      <c r="D35" s="10">
        <v>279</v>
      </c>
      <c r="E35" s="10"/>
      <c r="F35" s="10">
        <v>244</v>
      </c>
      <c r="G35" s="10"/>
      <c r="H35" s="199">
        <f t="shared" si="0"/>
        <v>87.45519713261649</v>
      </c>
    </row>
    <row r="36" spans="1:8" ht="15">
      <c r="A36" s="10"/>
      <c r="B36" s="13" t="s">
        <v>82</v>
      </c>
      <c r="C36" s="10"/>
      <c r="E36" s="10"/>
      <c r="F36" s="10"/>
      <c r="G36" s="10"/>
      <c r="H36" s="199"/>
    </row>
    <row r="37" spans="1:8" ht="15">
      <c r="A37" s="10"/>
      <c r="B37" s="173" t="s">
        <v>277</v>
      </c>
      <c r="C37" s="10" t="s">
        <v>81</v>
      </c>
      <c r="D37" s="10">
        <v>44</v>
      </c>
      <c r="E37" s="10"/>
      <c r="F37" s="10">
        <v>35</v>
      </c>
      <c r="G37" s="10"/>
      <c r="H37" s="199">
        <f t="shared" si="0"/>
        <v>79.545454545454547</v>
      </c>
    </row>
    <row r="38" spans="1:8" ht="15">
      <c r="A38" s="10"/>
      <c r="B38" s="173" t="s">
        <v>278</v>
      </c>
      <c r="C38" s="10" t="s">
        <v>81</v>
      </c>
      <c r="D38" s="10">
        <v>487</v>
      </c>
      <c r="E38" s="10"/>
      <c r="F38" s="10">
        <v>457</v>
      </c>
      <c r="G38" s="10"/>
      <c r="H38" s="199">
        <f t="shared" si="0"/>
        <v>93.839835728952764</v>
      </c>
    </row>
    <row r="39" spans="1:8" ht="15">
      <c r="A39" s="10"/>
      <c r="B39" s="173" t="s">
        <v>279</v>
      </c>
      <c r="C39" s="10" t="s">
        <v>22</v>
      </c>
      <c r="D39" s="10">
        <v>18.37</v>
      </c>
      <c r="E39" s="10"/>
      <c r="F39" s="10">
        <v>17.2</v>
      </c>
      <c r="G39" s="10"/>
      <c r="H39" s="199">
        <f t="shared" si="0"/>
        <v>93.630919978225364</v>
      </c>
    </row>
    <row r="40" spans="1:8" ht="15">
      <c r="A40" s="10"/>
      <c r="B40" s="173" t="s">
        <v>280</v>
      </c>
      <c r="C40" s="10" t="s">
        <v>22</v>
      </c>
      <c r="D40" s="10">
        <v>10.86</v>
      </c>
      <c r="E40" s="10"/>
      <c r="F40" s="10"/>
      <c r="G40" s="10"/>
      <c r="H40" s="199">
        <f t="shared" si="0"/>
        <v>0</v>
      </c>
    </row>
    <row r="41" spans="1:8" ht="15">
      <c r="A41" s="10">
        <v>2</v>
      </c>
      <c r="B41" s="10" t="s">
        <v>83</v>
      </c>
      <c r="C41" s="10"/>
      <c r="D41" s="10"/>
      <c r="E41" s="10"/>
      <c r="F41" s="10"/>
      <c r="G41" s="10"/>
      <c r="H41" s="199"/>
    </row>
    <row r="42" spans="1:8" ht="15">
      <c r="A42" s="10"/>
      <c r="B42" s="173" t="s">
        <v>281</v>
      </c>
      <c r="C42" s="10" t="s">
        <v>22</v>
      </c>
      <c r="D42" s="10">
        <v>11.2</v>
      </c>
      <c r="E42" s="235">
        <v>8.8127168610503706</v>
      </c>
      <c r="F42" s="10">
        <v>10.199999999999999</v>
      </c>
      <c r="G42" s="258">
        <f>(E42/D42)*100</f>
        <v>78.684971973664034</v>
      </c>
      <c r="H42" s="199">
        <f t="shared" si="0"/>
        <v>91.071428571428569</v>
      </c>
    </row>
    <row r="43" spans="1:8" ht="15">
      <c r="A43" s="10"/>
      <c r="B43" s="13" t="s">
        <v>84</v>
      </c>
      <c r="C43" s="10" t="s">
        <v>22</v>
      </c>
      <c r="D43" s="162">
        <v>2.3764617125612002</v>
      </c>
      <c r="E43" s="235">
        <v>2.46719198817105</v>
      </c>
      <c r="F43" s="174">
        <v>2</v>
      </c>
      <c r="G43" s="258">
        <f>(E43/D43)*100</f>
        <v>103.81787239113845</v>
      </c>
      <c r="H43" s="199">
        <f t="shared" si="0"/>
        <v>84.158730158733604</v>
      </c>
    </row>
    <row r="44" spans="1:8" ht="15">
      <c r="A44" s="10"/>
      <c r="B44" s="173" t="s">
        <v>282</v>
      </c>
      <c r="C44" s="186" t="s">
        <v>314</v>
      </c>
      <c r="D44" s="120">
        <v>35156667</v>
      </c>
      <c r="E44" s="10"/>
      <c r="F44" s="120">
        <v>40000000</v>
      </c>
      <c r="G44" s="10"/>
      <c r="H44" s="199">
        <f t="shared" si="0"/>
        <v>113.77642823763698</v>
      </c>
    </row>
    <row r="45" spans="1:8" ht="30">
      <c r="A45" s="10"/>
      <c r="B45" s="167" t="s">
        <v>283</v>
      </c>
      <c r="C45" s="10" t="s">
        <v>22</v>
      </c>
      <c r="D45" s="10"/>
      <c r="E45" s="10"/>
      <c r="F45" s="10"/>
      <c r="G45" s="10"/>
      <c r="H45" s="199"/>
    </row>
    <row r="46" spans="1:8" ht="21" customHeight="1">
      <c r="A46" s="128">
        <v>3</v>
      </c>
      <c r="B46" s="11" t="s">
        <v>85</v>
      </c>
      <c r="C46" s="10"/>
      <c r="D46" s="10"/>
      <c r="E46" s="10"/>
      <c r="F46" s="10"/>
      <c r="G46" s="10"/>
      <c r="H46" s="199"/>
    </row>
    <row r="47" spans="1:8" ht="15">
      <c r="A47" s="10"/>
      <c r="B47" s="173" t="s">
        <v>310</v>
      </c>
      <c r="C47" s="10" t="s">
        <v>87</v>
      </c>
      <c r="D47" s="10">
        <v>33</v>
      </c>
      <c r="E47" s="10"/>
      <c r="F47" s="10">
        <v>33</v>
      </c>
      <c r="G47" s="10"/>
      <c r="H47" s="199">
        <f t="shared" si="0"/>
        <v>100</v>
      </c>
    </row>
    <row r="48" spans="1:8" ht="15.75" customHeight="1">
      <c r="A48" s="10"/>
      <c r="B48" s="198" t="s">
        <v>311</v>
      </c>
      <c r="C48" s="192" t="s">
        <v>22</v>
      </c>
      <c r="D48" s="192">
        <v>85</v>
      </c>
      <c r="E48" s="192"/>
      <c r="F48" s="192">
        <v>85</v>
      </c>
      <c r="G48" s="192"/>
      <c r="H48" s="199">
        <f t="shared" si="0"/>
        <v>100</v>
      </c>
    </row>
    <row r="49" spans="1:8" ht="15">
      <c r="A49" s="10"/>
      <c r="B49" s="173" t="s">
        <v>312</v>
      </c>
      <c r="C49" s="10" t="s">
        <v>22</v>
      </c>
      <c r="D49" s="10">
        <v>84.8</v>
      </c>
      <c r="E49" s="10"/>
      <c r="F49" s="10">
        <v>86</v>
      </c>
      <c r="G49" s="10"/>
      <c r="H49" s="199">
        <f t="shared" si="0"/>
        <v>101.41509433962264</v>
      </c>
    </row>
    <row r="50" spans="1:8" ht="15">
      <c r="A50" s="10"/>
      <c r="B50" s="167" t="s">
        <v>313</v>
      </c>
      <c r="C50" s="10" t="s">
        <v>22</v>
      </c>
      <c r="D50" s="10">
        <v>99.9</v>
      </c>
      <c r="E50" s="10"/>
      <c r="F50" s="10">
        <v>100</v>
      </c>
      <c r="G50" s="10"/>
      <c r="H50" s="199">
        <f t="shared" si="0"/>
        <v>100.10010010010009</v>
      </c>
    </row>
    <row r="51" spans="1:8">
      <c r="B51" s="6"/>
    </row>
  </sheetData>
  <mergeCells count="8">
    <mergeCell ref="G5:H5"/>
    <mergeCell ref="A2:H2"/>
    <mergeCell ref="A5:A6"/>
    <mergeCell ref="B5:B6"/>
    <mergeCell ref="C5:C6"/>
    <mergeCell ref="D5:D6"/>
    <mergeCell ref="E5:F5"/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A3" sqref="A3:H3"/>
    </sheetView>
  </sheetViews>
  <sheetFormatPr defaultColWidth="9" defaultRowHeight="14.25"/>
  <cols>
    <col min="1" max="1" width="7.140625" style="446" customWidth="1"/>
    <col min="2" max="2" width="43.85546875" style="2" customWidth="1"/>
    <col min="3" max="3" width="9" style="2"/>
    <col min="4" max="4" width="11.140625" style="2" customWidth="1"/>
    <col min="5" max="5" width="10.7109375" style="2" customWidth="1"/>
    <col min="6" max="6" width="10.85546875" style="2" customWidth="1"/>
    <col min="7" max="7" width="19.7109375" style="2" customWidth="1"/>
    <col min="8" max="8" width="17.5703125" style="2" customWidth="1"/>
    <col min="9" max="16384" width="9" style="2"/>
  </cols>
  <sheetData>
    <row r="1" spans="1:9">
      <c r="H1" s="465" t="s">
        <v>286</v>
      </c>
    </row>
    <row r="2" spans="1:9" ht="19.5" customHeight="1">
      <c r="A2" s="470" t="s">
        <v>323</v>
      </c>
      <c r="B2" s="470"/>
      <c r="C2" s="470"/>
      <c r="D2" s="470"/>
      <c r="E2" s="470"/>
      <c r="F2" s="470"/>
      <c r="G2" s="470"/>
      <c r="H2" s="470"/>
    </row>
    <row r="3" spans="1:9" ht="16.5" customHeight="1">
      <c r="A3" s="469" t="s">
        <v>600</v>
      </c>
      <c r="B3" s="469"/>
      <c r="C3" s="469"/>
      <c r="D3" s="469"/>
      <c r="E3" s="469"/>
      <c r="F3" s="469"/>
      <c r="G3" s="469"/>
      <c r="H3" s="469"/>
      <c r="I3" s="191"/>
    </row>
    <row r="5" spans="1:9" s="4" customFormat="1" ht="40.5" customHeight="1">
      <c r="A5" s="481" t="s">
        <v>2</v>
      </c>
      <c r="B5" s="472" t="s">
        <v>0</v>
      </c>
      <c r="C5" s="475" t="s">
        <v>1</v>
      </c>
      <c r="D5" s="472" t="s">
        <v>288</v>
      </c>
      <c r="E5" s="472" t="s">
        <v>7</v>
      </c>
      <c r="F5" s="472"/>
      <c r="G5" s="473" t="s">
        <v>6</v>
      </c>
      <c r="H5" s="474"/>
    </row>
    <row r="6" spans="1:9" s="4" customFormat="1" ht="28.5">
      <c r="A6" s="481"/>
      <c r="B6" s="472"/>
      <c r="C6" s="475"/>
      <c r="D6" s="472"/>
      <c r="E6" s="187" t="s">
        <v>4</v>
      </c>
      <c r="F6" s="187" t="s">
        <v>5</v>
      </c>
      <c r="G6" s="189" t="s">
        <v>318</v>
      </c>
      <c r="H6" s="187" t="s">
        <v>315</v>
      </c>
    </row>
    <row r="7" spans="1:9" ht="15">
      <c r="A7" s="127" t="s">
        <v>8</v>
      </c>
      <c r="B7" s="122" t="s">
        <v>10</v>
      </c>
      <c r="C7" s="122" t="s">
        <v>11</v>
      </c>
      <c r="D7" s="122">
        <v>1</v>
      </c>
      <c r="E7" s="122">
        <v>2</v>
      </c>
      <c r="F7" s="122">
        <v>3</v>
      </c>
      <c r="G7" s="122" t="s">
        <v>316</v>
      </c>
      <c r="H7" s="122" t="s">
        <v>317</v>
      </c>
    </row>
    <row r="8" spans="1:9" ht="15">
      <c r="A8" s="444" t="s">
        <v>29</v>
      </c>
      <c r="B8" s="12" t="s">
        <v>88</v>
      </c>
      <c r="C8" s="10"/>
      <c r="D8" s="10"/>
      <c r="E8" s="10"/>
      <c r="F8" s="10"/>
      <c r="G8" s="10"/>
      <c r="H8" s="10"/>
    </row>
    <row r="9" spans="1:9" ht="15">
      <c r="A9" s="127">
        <v>1</v>
      </c>
      <c r="B9" s="11" t="s">
        <v>89</v>
      </c>
      <c r="C9" s="122" t="s">
        <v>22</v>
      </c>
      <c r="D9" s="122">
        <v>97</v>
      </c>
      <c r="E9" s="122">
        <v>96.17</v>
      </c>
      <c r="F9" s="122">
        <v>96.17</v>
      </c>
      <c r="G9" s="199">
        <f>D9/E9*100</f>
        <v>100.86305500675887</v>
      </c>
      <c r="H9" s="199">
        <f>G9</f>
        <v>100.86305500675887</v>
      </c>
    </row>
    <row r="10" spans="1:9" ht="30">
      <c r="A10" s="127">
        <v>2</v>
      </c>
      <c r="B10" s="11" t="s">
        <v>90</v>
      </c>
      <c r="C10" s="122" t="s">
        <v>22</v>
      </c>
      <c r="D10" s="122">
        <v>78.599999999999994</v>
      </c>
      <c r="E10" s="122">
        <v>86.7</v>
      </c>
      <c r="F10" s="122">
        <v>86.7</v>
      </c>
      <c r="G10" s="199">
        <f t="shared" ref="G10:G67" si="0">D10/E10*100</f>
        <v>90.657439446366766</v>
      </c>
      <c r="H10" s="199">
        <f t="shared" ref="H10:H67" si="1">G10</f>
        <v>90.657439446366766</v>
      </c>
    </row>
    <row r="11" spans="1:9" ht="30">
      <c r="A11" s="127"/>
      <c r="B11" s="11" t="s">
        <v>91</v>
      </c>
      <c r="C11" s="122" t="s">
        <v>22</v>
      </c>
      <c r="D11" s="122">
        <v>79</v>
      </c>
      <c r="E11" s="122">
        <v>86.1</v>
      </c>
      <c r="F11" s="122">
        <v>86.1</v>
      </c>
      <c r="G11" s="199">
        <f t="shared" si="0"/>
        <v>91.753774680603954</v>
      </c>
      <c r="H11" s="199">
        <f t="shared" si="1"/>
        <v>91.753774680603954</v>
      </c>
    </row>
    <row r="12" spans="1:9" ht="15">
      <c r="A12" s="127">
        <v>3</v>
      </c>
      <c r="B12" s="11" t="s">
        <v>92</v>
      </c>
      <c r="C12" s="122" t="s">
        <v>22</v>
      </c>
      <c r="D12" s="122">
        <v>95.7</v>
      </c>
      <c r="E12" s="122">
        <v>95.69</v>
      </c>
      <c r="F12" s="122">
        <v>95.69</v>
      </c>
      <c r="G12" s="199">
        <f t="shared" si="0"/>
        <v>100.0104504127913</v>
      </c>
      <c r="H12" s="199">
        <f t="shared" si="1"/>
        <v>100.0104504127913</v>
      </c>
    </row>
    <row r="13" spans="1:9" ht="30">
      <c r="A13" s="127">
        <v>4</v>
      </c>
      <c r="B13" s="11" t="s">
        <v>93</v>
      </c>
      <c r="C13" s="122" t="s">
        <v>22</v>
      </c>
      <c r="D13" s="122">
        <v>96.5</v>
      </c>
      <c r="E13" s="122">
        <v>96.2</v>
      </c>
      <c r="F13" s="122">
        <v>96.2</v>
      </c>
      <c r="G13" s="199">
        <f t="shared" si="0"/>
        <v>100.31185031185031</v>
      </c>
      <c r="H13" s="199">
        <f t="shared" si="1"/>
        <v>100.31185031185031</v>
      </c>
    </row>
    <row r="14" spans="1:9" ht="30.95" customHeight="1">
      <c r="A14" s="127">
        <v>5</v>
      </c>
      <c r="B14" s="11" t="s">
        <v>94</v>
      </c>
      <c r="C14" s="122" t="s">
        <v>22</v>
      </c>
      <c r="D14" s="122">
        <v>100</v>
      </c>
      <c r="E14" s="122">
        <v>100</v>
      </c>
      <c r="F14" s="122">
        <v>100</v>
      </c>
      <c r="G14" s="199">
        <f t="shared" si="0"/>
        <v>100</v>
      </c>
      <c r="H14" s="199">
        <f t="shared" si="1"/>
        <v>100</v>
      </c>
    </row>
    <row r="15" spans="1:9" ht="15">
      <c r="A15" s="127">
        <v>6</v>
      </c>
      <c r="B15" s="11" t="s">
        <v>95</v>
      </c>
      <c r="C15" s="122" t="s">
        <v>22</v>
      </c>
      <c r="D15" s="122">
        <v>20.6</v>
      </c>
      <c r="E15" s="122">
        <v>14</v>
      </c>
      <c r="F15" s="122">
        <v>14</v>
      </c>
      <c r="G15" s="199">
        <f t="shared" si="0"/>
        <v>147.14285714285717</v>
      </c>
      <c r="H15" s="199">
        <f t="shared" si="1"/>
        <v>147.14285714285717</v>
      </c>
    </row>
    <row r="16" spans="1:9" ht="30">
      <c r="A16" s="127"/>
      <c r="B16" s="11" t="s">
        <v>96</v>
      </c>
      <c r="C16" s="122" t="s">
        <v>22</v>
      </c>
      <c r="D16" s="122">
        <v>21.5</v>
      </c>
      <c r="E16" s="122">
        <v>14.6</v>
      </c>
      <c r="F16" s="122">
        <v>14.6</v>
      </c>
      <c r="G16" s="199">
        <f t="shared" si="0"/>
        <v>147.26027397260276</v>
      </c>
      <c r="H16" s="199">
        <f t="shared" si="1"/>
        <v>147.26027397260276</v>
      </c>
    </row>
    <row r="17" spans="1:8" ht="15">
      <c r="A17" s="127">
        <v>7</v>
      </c>
      <c r="B17" s="11" t="s">
        <v>97</v>
      </c>
      <c r="C17" s="122" t="s">
        <v>22</v>
      </c>
      <c r="D17" s="122">
        <v>27.5</v>
      </c>
      <c r="E17" s="122">
        <v>21</v>
      </c>
      <c r="F17" s="122">
        <v>21</v>
      </c>
      <c r="G17" s="199">
        <f t="shared" si="0"/>
        <v>130.95238095238096</v>
      </c>
      <c r="H17" s="199">
        <f t="shared" si="1"/>
        <v>130.95238095238096</v>
      </c>
    </row>
    <row r="18" spans="1:8" ht="30">
      <c r="A18" s="127"/>
      <c r="B18" s="11" t="s">
        <v>98</v>
      </c>
      <c r="C18" s="122" t="s">
        <v>22</v>
      </c>
      <c r="D18" s="122">
        <v>28.7</v>
      </c>
      <c r="E18" s="122">
        <v>21.9</v>
      </c>
      <c r="F18" s="122">
        <v>21.9</v>
      </c>
      <c r="G18" s="199">
        <f t="shared" si="0"/>
        <v>131.05022831050229</v>
      </c>
      <c r="H18" s="199">
        <f t="shared" si="1"/>
        <v>131.05022831050229</v>
      </c>
    </row>
    <row r="19" spans="1:8" ht="15">
      <c r="A19" s="127">
        <v>8</v>
      </c>
      <c r="B19" s="11" t="s">
        <v>99</v>
      </c>
      <c r="C19" s="122" t="s">
        <v>22</v>
      </c>
      <c r="D19" s="122">
        <v>2.8</v>
      </c>
      <c r="E19" s="122">
        <v>2.8</v>
      </c>
      <c r="F19" s="122">
        <v>2.8</v>
      </c>
      <c r="G19" s="199">
        <f t="shared" si="0"/>
        <v>100</v>
      </c>
      <c r="H19" s="199">
        <f t="shared" si="1"/>
        <v>100</v>
      </c>
    </row>
    <row r="20" spans="1:8" ht="18.75" customHeight="1">
      <c r="A20" s="127">
        <v>9</v>
      </c>
      <c r="B20" s="11" t="s">
        <v>100</v>
      </c>
      <c r="C20" s="122" t="s">
        <v>22</v>
      </c>
      <c r="D20" s="122">
        <v>43.1</v>
      </c>
      <c r="E20" s="122">
        <v>52.5</v>
      </c>
      <c r="F20" s="122">
        <v>52.5</v>
      </c>
      <c r="G20" s="199">
        <f t="shared" si="0"/>
        <v>82.095238095238102</v>
      </c>
      <c r="H20" s="199">
        <f t="shared" si="1"/>
        <v>82.095238095238102</v>
      </c>
    </row>
    <row r="21" spans="1:8" ht="15">
      <c r="A21" s="127">
        <v>10</v>
      </c>
      <c r="B21" s="11" t="s">
        <v>101</v>
      </c>
      <c r="C21" s="122" t="s">
        <v>22</v>
      </c>
      <c r="D21" s="122"/>
      <c r="E21" s="122"/>
      <c r="F21" s="122"/>
      <c r="G21" s="199"/>
      <c r="H21" s="199"/>
    </row>
    <row r="22" spans="1:8" ht="15">
      <c r="A22" s="127"/>
      <c r="B22" s="167" t="s">
        <v>467</v>
      </c>
      <c r="C22" s="122" t="s">
        <v>22</v>
      </c>
      <c r="D22" s="122">
        <v>14.9</v>
      </c>
      <c r="E22" s="122">
        <v>14.5</v>
      </c>
      <c r="F22" s="122">
        <v>14.5</v>
      </c>
      <c r="G22" s="199">
        <f t="shared" si="0"/>
        <v>102.75862068965517</v>
      </c>
      <c r="H22" s="199">
        <f t="shared" si="1"/>
        <v>102.75862068965517</v>
      </c>
    </row>
    <row r="23" spans="1:8" ht="30">
      <c r="A23" s="127"/>
      <c r="B23" s="167" t="s">
        <v>468</v>
      </c>
      <c r="C23" s="122" t="s">
        <v>22</v>
      </c>
      <c r="D23" s="122">
        <v>15.2</v>
      </c>
      <c r="E23" s="122">
        <v>14.6</v>
      </c>
      <c r="F23" s="122">
        <v>14.6</v>
      </c>
      <c r="G23" s="199">
        <f t="shared" si="0"/>
        <v>104.10958904109589</v>
      </c>
      <c r="H23" s="199">
        <f t="shared" si="1"/>
        <v>104.10958904109589</v>
      </c>
    </row>
    <row r="24" spans="1:8" ht="15">
      <c r="A24" s="127"/>
      <c r="B24" s="167" t="s">
        <v>469</v>
      </c>
      <c r="C24" s="122" t="s">
        <v>22</v>
      </c>
      <c r="D24" s="122">
        <v>20.46</v>
      </c>
      <c r="E24" s="122">
        <v>20.3</v>
      </c>
      <c r="F24" s="122">
        <v>20.3</v>
      </c>
      <c r="G24" s="199">
        <f t="shared" si="0"/>
        <v>100.78817733990148</v>
      </c>
      <c r="H24" s="199">
        <f t="shared" si="1"/>
        <v>100.78817733990148</v>
      </c>
    </row>
    <row r="25" spans="1:8" ht="30">
      <c r="A25" s="127"/>
      <c r="B25" s="167" t="s">
        <v>470</v>
      </c>
      <c r="C25" s="122" t="s">
        <v>22</v>
      </c>
      <c r="D25" s="122">
        <v>20.399999999999999</v>
      </c>
      <c r="E25" s="122">
        <v>20.399999999999999</v>
      </c>
      <c r="F25" s="122">
        <v>20.399999999999999</v>
      </c>
      <c r="G25" s="199">
        <f t="shared" si="0"/>
        <v>100</v>
      </c>
      <c r="H25" s="199">
        <f t="shared" si="1"/>
        <v>100</v>
      </c>
    </row>
    <row r="26" spans="1:8" ht="30">
      <c r="A26" s="127">
        <v>11</v>
      </c>
      <c r="B26" s="11" t="s">
        <v>102</v>
      </c>
      <c r="C26" s="122" t="s">
        <v>22</v>
      </c>
      <c r="D26" s="122">
        <v>84.9</v>
      </c>
      <c r="E26" s="122">
        <v>83.2</v>
      </c>
      <c r="F26" s="122">
        <v>83.2</v>
      </c>
      <c r="G26" s="199">
        <f t="shared" si="0"/>
        <v>102.04326923076923</v>
      </c>
      <c r="H26" s="199">
        <f t="shared" si="1"/>
        <v>102.04326923076923</v>
      </c>
    </row>
    <row r="27" spans="1:8" ht="15">
      <c r="A27" s="127">
        <v>12</v>
      </c>
      <c r="B27" s="11" t="s">
        <v>103</v>
      </c>
      <c r="C27" s="122" t="s">
        <v>22</v>
      </c>
      <c r="D27" s="122">
        <v>100</v>
      </c>
      <c r="E27" s="122">
        <v>100</v>
      </c>
      <c r="F27" s="122">
        <v>100</v>
      </c>
      <c r="G27" s="199">
        <f t="shared" si="0"/>
        <v>100</v>
      </c>
      <c r="H27" s="199">
        <f t="shared" si="1"/>
        <v>100</v>
      </c>
    </row>
    <row r="28" spans="1:8" ht="15">
      <c r="A28" s="127">
        <v>13</v>
      </c>
      <c r="B28" s="11" t="s">
        <v>104</v>
      </c>
      <c r="C28" s="122" t="s">
        <v>22</v>
      </c>
      <c r="D28" s="122">
        <v>0.62</v>
      </c>
      <c r="E28" s="122">
        <v>0</v>
      </c>
      <c r="F28" s="122">
        <v>0</v>
      </c>
      <c r="G28" s="199"/>
      <c r="H28" s="199"/>
    </row>
    <row r="29" spans="1:8" ht="15">
      <c r="A29" s="127">
        <v>14</v>
      </c>
      <c r="B29" s="11" t="s">
        <v>105</v>
      </c>
      <c r="C29" s="122" t="s">
        <v>22</v>
      </c>
      <c r="D29" s="122">
        <v>0</v>
      </c>
      <c r="E29" s="122">
        <v>0</v>
      </c>
      <c r="F29" s="122">
        <v>0</v>
      </c>
      <c r="G29" s="199"/>
      <c r="H29" s="199"/>
    </row>
    <row r="30" spans="1:8" ht="30">
      <c r="A30" s="127">
        <v>15</v>
      </c>
      <c r="B30" s="11" t="s">
        <v>106</v>
      </c>
      <c r="C30" s="122" t="s">
        <v>22</v>
      </c>
      <c r="D30" s="122">
        <v>100</v>
      </c>
      <c r="E30" s="122"/>
      <c r="F30" s="122"/>
      <c r="G30" s="199"/>
      <c r="H30" s="199"/>
    </row>
    <row r="31" spans="1:8" ht="15">
      <c r="A31" s="127">
        <v>16</v>
      </c>
      <c r="B31" s="11" t="s">
        <v>107</v>
      </c>
      <c r="C31" s="122" t="s">
        <v>22</v>
      </c>
      <c r="D31" s="122">
        <v>76.3</v>
      </c>
      <c r="E31" s="122">
        <v>77.099999999999994</v>
      </c>
      <c r="F31" s="122">
        <v>77.099999999999994</v>
      </c>
      <c r="G31" s="199">
        <f t="shared" si="0"/>
        <v>98.962386511024647</v>
      </c>
      <c r="H31" s="199">
        <f t="shared" si="1"/>
        <v>98.962386511024647</v>
      </c>
    </row>
    <row r="32" spans="1:8" ht="15">
      <c r="A32" s="127">
        <v>17</v>
      </c>
      <c r="B32" s="11" t="s">
        <v>108</v>
      </c>
      <c r="C32" s="122" t="s">
        <v>22</v>
      </c>
      <c r="D32" s="122"/>
      <c r="E32" s="122"/>
      <c r="F32" s="122"/>
      <c r="G32" s="199"/>
      <c r="H32" s="199"/>
    </row>
    <row r="33" spans="1:8" ht="15">
      <c r="A33" s="127"/>
      <c r="B33" s="167" t="s">
        <v>356</v>
      </c>
      <c r="C33" s="122" t="s">
        <v>22</v>
      </c>
      <c r="D33" s="122">
        <v>0</v>
      </c>
      <c r="E33" s="122">
        <v>0</v>
      </c>
      <c r="F33" s="122">
        <v>0</v>
      </c>
      <c r="G33" s="199"/>
      <c r="H33" s="199"/>
    </row>
    <row r="34" spans="1:8" ht="15">
      <c r="A34" s="127"/>
      <c r="B34" s="167" t="s">
        <v>357</v>
      </c>
      <c r="C34" s="122" t="s">
        <v>22</v>
      </c>
      <c r="D34" s="122">
        <v>0</v>
      </c>
      <c r="E34" s="122">
        <v>0</v>
      </c>
      <c r="F34" s="122">
        <v>0</v>
      </c>
      <c r="G34" s="199"/>
      <c r="H34" s="199"/>
    </row>
    <row r="35" spans="1:8" ht="15">
      <c r="A35" s="127"/>
      <c r="B35" s="167" t="s">
        <v>358</v>
      </c>
      <c r="C35" s="122" t="s">
        <v>22</v>
      </c>
      <c r="D35" s="122">
        <v>0</v>
      </c>
      <c r="E35" s="122">
        <v>0</v>
      </c>
      <c r="F35" s="122">
        <v>0</v>
      </c>
      <c r="G35" s="199"/>
      <c r="H35" s="199"/>
    </row>
    <row r="36" spans="1:8" ht="15">
      <c r="A36" s="127"/>
      <c r="B36" s="167" t="s">
        <v>359</v>
      </c>
      <c r="C36" s="122" t="s">
        <v>22</v>
      </c>
      <c r="D36" s="122">
        <v>0.66</v>
      </c>
      <c r="E36" s="122">
        <v>0</v>
      </c>
      <c r="F36" s="122">
        <v>0</v>
      </c>
      <c r="G36" s="199"/>
      <c r="H36" s="199"/>
    </row>
    <row r="37" spans="1:8" ht="15">
      <c r="A37" s="127"/>
      <c r="B37" s="167" t="s">
        <v>360</v>
      </c>
      <c r="C37" s="122" t="s">
        <v>22</v>
      </c>
      <c r="D37" s="122">
        <v>0</v>
      </c>
      <c r="E37" s="122">
        <v>0</v>
      </c>
      <c r="F37" s="122">
        <v>0</v>
      </c>
      <c r="G37" s="199"/>
      <c r="H37" s="199"/>
    </row>
    <row r="38" spans="1:8" ht="15">
      <c r="A38" s="127"/>
      <c r="B38" s="167" t="s">
        <v>361</v>
      </c>
      <c r="C38" s="122" t="s">
        <v>22</v>
      </c>
      <c r="D38" s="122">
        <v>2.5000000000000001E-2</v>
      </c>
      <c r="E38" s="122">
        <v>0</v>
      </c>
      <c r="F38" s="122">
        <v>0</v>
      </c>
      <c r="G38" s="199"/>
      <c r="H38" s="199"/>
    </row>
    <row r="39" spans="1:8" ht="15">
      <c r="A39" s="127"/>
      <c r="B39" s="167" t="s">
        <v>362</v>
      </c>
      <c r="C39" s="122" t="s">
        <v>22</v>
      </c>
      <c r="D39" s="122">
        <v>0.17</v>
      </c>
      <c r="E39" s="122">
        <v>0</v>
      </c>
      <c r="F39" s="122">
        <v>0</v>
      </c>
      <c r="G39" s="199"/>
      <c r="H39" s="199"/>
    </row>
    <row r="40" spans="1:8" ht="15">
      <c r="A40" s="127"/>
      <c r="B40" s="167" t="s">
        <v>363</v>
      </c>
      <c r="C40" s="122" t="s">
        <v>22</v>
      </c>
      <c r="D40" s="122">
        <v>0</v>
      </c>
      <c r="E40" s="122">
        <v>0</v>
      </c>
      <c r="F40" s="122">
        <v>0</v>
      </c>
      <c r="G40" s="199"/>
      <c r="H40" s="199"/>
    </row>
    <row r="41" spans="1:8" ht="15">
      <c r="A41" s="127"/>
      <c r="B41" s="167" t="s">
        <v>364</v>
      </c>
      <c r="C41" s="122" t="s">
        <v>22</v>
      </c>
      <c r="D41" s="122">
        <v>0.04</v>
      </c>
      <c r="E41" s="122">
        <v>0</v>
      </c>
      <c r="F41" s="122">
        <v>0</v>
      </c>
      <c r="G41" s="199"/>
      <c r="H41" s="199"/>
    </row>
    <row r="42" spans="1:8" ht="15">
      <c r="A42" s="444" t="s">
        <v>14</v>
      </c>
      <c r="B42" s="15" t="s">
        <v>109</v>
      </c>
      <c r="C42" s="122"/>
      <c r="D42" s="122"/>
      <c r="E42" s="122"/>
      <c r="F42" s="122"/>
      <c r="G42" s="199"/>
      <c r="H42" s="199"/>
    </row>
    <row r="43" spans="1:8" ht="15">
      <c r="A43" s="127"/>
      <c r="B43" s="11" t="s">
        <v>110</v>
      </c>
      <c r="C43" s="122" t="s">
        <v>111</v>
      </c>
      <c r="D43" s="122">
        <v>1</v>
      </c>
      <c r="E43" s="122">
        <v>1</v>
      </c>
      <c r="F43" s="122">
        <v>1</v>
      </c>
      <c r="G43" s="199">
        <f t="shared" si="0"/>
        <v>100</v>
      </c>
      <c r="H43" s="199">
        <f t="shared" si="1"/>
        <v>100</v>
      </c>
    </row>
    <row r="44" spans="1:8" ht="15">
      <c r="A44" s="444" t="s">
        <v>15</v>
      </c>
      <c r="B44" s="15" t="s">
        <v>112</v>
      </c>
      <c r="C44" s="122"/>
      <c r="D44" s="122"/>
      <c r="E44" s="122"/>
      <c r="F44" s="122"/>
      <c r="G44" s="199"/>
      <c r="H44" s="199"/>
    </row>
    <row r="45" spans="1:8" ht="15">
      <c r="A45" s="127"/>
      <c r="B45" s="11" t="s">
        <v>113</v>
      </c>
      <c r="C45" s="122" t="s">
        <v>114</v>
      </c>
      <c r="D45" s="122">
        <v>9</v>
      </c>
      <c r="E45" s="122">
        <v>9</v>
      </c>
      <c r="F45" s="122">
        <v>9</v>
      </c>
      <c r="G45" s="199">
        <f t="shared" si="0"/>
        <v>100</v>
      </c>
      <c r="H45" s="199">
        <f t="shared" si="1"/>
        <v>100</v>
      </c>
    </row>
    <row r="46" spans="1:8" ht="15">
      <c r="A46" s="444" t="s">
        <v>23</v>
      </c>
      <c r="B46" s="15" t="s">
        <v>115</v>
      </c>
      <c r="C46" s="122"/>
      <c r="D46" s="122"/>
      <c r="E46" s="122"/>
      <c r="F46" s="122"/>
      <c r="G46" s="199"/>
      <c r="H46" s="199"/>
    </row>
    <row r="47" spans="1:8" ht="15">
      <c r="A47" s="127">
        <v>1</v>
      </c>
      <c r="B47" s="11" t="s">
        <v>116</v>
      </c>
      <c r="C47" s="122" t="s">
        <v>22</v>
      </c>
      <c r="D47" s="122">
        <v>100</v>
      </c>
      <c r="E47" s="122">
        <v>100</v>
      </c>
      <c r="F47" s="122">
        <v>100</v>
      </c>
      <c r="G47" s="199">
        <f t="shared" si="0"/>
        <v>100</v>
      </c>
      <c r="H47" s="199">
        <f t="shared" si="1"/>
        <v>100</v>
      </c>
    </row>
    <row r="48" spans="1:8" ht="15">
      <c r="A48" s="127">
        <v>2</v>
      </c>
      <c r="B48" s="11" t="s">
        <v>117</v>
      </c>
      <c r="C48" s="122" t="s">
        <v>22</v>
      </c>
      <c r="D48" s="122">
        <v>100</v>
      </c>
      <c r="E48" s="122">
        <v>100</v>
      </c>
      <c r="F48" s="122">
        <v>100</v>
      </c>
      <c r="G48" s="199">
        <f t="shared" si="0"/>
        <v>100</v>
      </c>
      <c r="H48" s="199">
        <f t="shared" si="1"/>
        <v>100</v>
      </c>
    </row>
    <row r="49" spans="1:8" ht="15">
      <c r="A49" s="127">
        <v>3</v>
      </c>
      <c r="B49" s="11" t="s">
        <v>118</v>
      </c>
      <c r="C49" s="122" t="s">
        <v>120</v>
      </c>
      <c r="D49" s="122">
        <v>18</v>
      </c>
      <c r="E49" s="122"/>
      <c r="F49" s="122"/>
      <c r="G49" s="199"/>
      <c r="H49" s="199"/>
    </row>
    <row r="50" spans="1:8" ht="15">
      <c r="A50" s="127">
        <v>4</v>
      </c>
      <c r="B50" s="11" t="s">
        <v>119</v>
      </c>
      <c r="C50" s="122" t="s">
        <v>22</v>
      </c>
      <c r="D50" s="122">
        <v>54.5</v>
      </c>
      <c r="E50" s="122"/>
      <c r="F50" s="122"/>
      <c r="G50" s="199"/>
      <c r="H50" s="199"/>
    </row>
    <row r="51" spans="1:8" ht="15">
      <c r="A51" s="444" t="s">
        <v>86</v>
      </c>
      <c r="B51" s="15" t="s">
        <v>121</v>
      </c>
      <c r="C51" s="122"/>
      <c r="D51" s="122"/>
      <c r="E51" s="122"/>
      <c r="F51" s="122"/>
      <c r="G51" s="199"/>
      <c r="H51" s="199"/>
    </row>
    <row r="52" spans="1:8" ht="15">
      <c r="A52" s="127">
        <v>1</v>
      </c>
      <c r="B52" s="11" t="s">
        <v>463</v>
      </c>
      <c r="C52" s="122"/>
      <c r="D52" s="122"/>
      <c r="E52" s="122"/>
      <c r="F52" s="122"/>
      <c r="G52" s="199"/>
      <c r="H52" s="199"/>
    </row>
    <row r="53" spans="1:8" ht="15">
      <c r="A53" s="127" t="s">
        <v>24</v>
      </c>
      <c r="B53" s="11" t="s">
        <v>122</v>
      </c>
      <c r="C53" s="122" t="s">
        <v>36</v>
      </c>
      <c r="D53" s="122">
        <v>11984</v>
      </c>
      <c r="E53" s="122">
        <v>11853</v>
      </c>
      <c r="F53" s="122">
        <v>11853</v>
      </c>
      <c r="G53" s="199">
        <f t="shared" si="0"/>
        <v>101.10520543322366</v>
      </c>
      <c r="H53" s="199">
        <f t="shared" si="1"/>
        <v>101.10520543322366</v>
      </c>
    </row>
    <row r="54" spans="1:8" ht="15">
      <c r="A54" s="127" t="s">
        <v>25</v>
      </c>
      <c r="B54" s="11" t="s">
        <v>123</v>
      </c>
      <c r="C54" s="122" t="s">
        <v>36</v>
      </c>
      <c r="D54" s="122"/>
      <c r="E54" s="122"/>
      <c r="F54" s="122"/>
      <c r="G54" s="199"/>
      <c r="H54" s="199"/>
    </row>
    <row r="55" spans="1:8" ht="15">
      <c r="A55" s="127"/>
      <c r="B55" s="167" t="s">
        <v>365</v>
      </c>
      <c r="C55" s="122" t="s">
        <v>36</v>
      </c>
      <c r="D55" s="122">
        <v>6042</v>
      </c>
      <c r="E55" s="122">
        <v>5792</v>
      </c>
      <c r="F55" s="122">
        <v>5792</v>
      </c>
      <c r="G55" s="199">
        <f t="shared" si="0"/>
        <v>104.31629834254143</v>
      </c>
      <c r="H55" s="199">
        <f t="shared" si="1"/>
        <v>104.31629834254143</v>
      </c>
    </row>
    <row r="56" spans="1:8" ht="15">
      <c r="A56" s="127"/>
      <c r="B56" s="167" t="s">
        <v>366</v>
      </c>
      <c r="C56" s="122" t="s">
        <v>22</v>
      </c>
      <c r="D56" s="122">
        <v>50.4</v>
      </c>
      <c r="E56" s="122">
        <v>48.87</v>
      </c>
      <c r="F56" s="122">
        <v>48.87</v>
      </c>
      <c r="G56" s="199">
        <f t="shared" si="0"/>
        <v>103.13075506445672</v>
      </c>
      <c r="H56" s="199">
        <f t="shared" si="1"/>
        <v>103.13075506445672</v>
      </c>
    </row>
    <row r="57" spans="1:8" ht="15">
      <c r="A57" s="127"/>
      <c r="B57" s="167" t="s">
        <v>367</v>
      </c>
      <c r="C57" s="122" t="s">
        <v>36</v>
      </c>
      <c r="D57" s="122">
        <v>5942</v>
      </c>
      <c r="E57" s="122">
        <v>6061</v>
      </c>
      <c r="F57" s="122">
        <v>6061</v>
      </c>
      <c r="G57" s="199">
        <f t="shared" si="0"/>
        <v>98.036627619204751</v>
      </c>
      <c r="H57" s="199">
        <f t="shared" si="1"/>
        <v>98.036627619204751</v>
      </c>
    </row>
    <row r="58" spans="1:8" ht="15">
      <c r="A58" s="127"/>
      <c r="B58" s="167" t="s">
        <v>366</v>
      </c>
      <c r="C58" s="122" t="s">
        <v>22</v>
      </c>
      <c r="D58" s="122">
        <v>49.6</v>
      </c>
      <c r="E58" s="122">
        <v>51.13</v>
      </c>
      <c r="F58" s="122">
        <v>51.13</v>
      </c>
      <c r="G58" s="199">
        <f t="shared" si="0"/>
        <v>97.007627615881091</v>
      </c>
      <c r="H58" s="199">
        <f t="shared" si="1"/>
        <v>97.007627615881091</v>
      </c>
    </row>
    <row r="59" spans="1:8" ht="15">
      <c r="A59" s="444" t="s">
        <v>125</v>
      </c>
      <c r="B59" s="15" t="s">
        <v>124</v>
      </c>
      <c r="C59" s="122"/>
      <c r="D59" s="122"/>
      <c r="E59" s="122"/>
      <c r="F59" s="122"/>
      <c r="G59" s="199"/>
      <c r="H59" s="199"/>
    </row>
    <row r="60" spans="1:8" ht="15">
      <c r="A60" s="127"/>
      <c r="B60" s="167" t="s">
        <v>368</v>
      </c>
      <c r="C60" s="122" t="s">
        <v>22</v>
      </c>
      <c r="D60" s="122">
        <v>27</v>
      </c>
      <c r="E60" s="122">
        <v>27</v>
      </c>
      <c r="F60" s="122">
        <v>27</v>
      </c>
      <c r="G60" s="199">
        <f t="shared" si="0"/>
        <v>100</v>
      </c>
      <c r="H60" s="199">
        <f t="shared" si="1"/>
        <v>100</v>
      </c>
    </row>
    <row r="61" spans="1:8" ht="15">
      <c r="A61" s="127"/>
      <c r="B61" s="167" t="s">
        <v>369</v>
      </c>
      <c r="C61" s="122" t="s">
        <v>22</v>
      </c>
      <c r="D61" s="122">
        <v>19</v>
      </c>
      <c r="E61" s="122">
        <v>19</v>
      </c>
      <c r="F61" s="122">
        <v>19</v>
      </c>
      <c r="G61" s="199">
        <f t="shared" si="0"/>
        <v>100</v>
      </c>
      <c r="H61" s="199">
        <f t="shared" si="1"/>
        <v>100</v>
      </c>
    </row>
    <row r="62" spans="1:8" ht="30">
      <c r="A62" s="127"/>
      <c r="B62" s="167" t="s">
        <v>370</v>
      </c>
      <c r="C62" s="122" t="s">
        <v>22</v>
      </c>
      <c r="D62" s="122">
        <v>78</v>
      </c>
      <c r="E62" s="122">
        <v>74</v>
      </c>
      <c r="F62" s="122">
        <v>74</v>
      </c>
      <c r="G62" s="199">
        <f t="shared" si="0"/>
        <v>105.40540540540539</v>
      </c>
      <c r="H62" s="199">
        <f t="shared" si="1"/>
        <v>105.40540540540539</v>
      </c>
    </row>
    <row r="63" spans="1:8" ht="30">
      <c r="A63" s="127"/>
      <c r="B63" s="167" t="s">
        <v>371</v>
      </c>
      <c r="C63" s="122" t="s">
        <v>22</v>
      </c>
      <c r="D63" s="122">
        <v>75</v>
      </c>
      <c r="E63" s="122"/>
      <c r="F63" s="122"/>
      <c r="G63" s="199"/>
      <c r="H63" s="199"/>
    </row>
    <row r="64" spans="1:8" ht="15">
      <c r="A64" s="444" t="s">
        <v>127</v>
      </c>
      <c r="B64" s="15" t="s">
        <v>126</v>
      </c>
      <c r="C64" s="122" t="s">
        <v>129</v>
      </c>
      <c r="D64" s="122"/>
      <c r="E64" s="122"/>
      <c r="F64" s="122"/>
      <c r="G64" s="199"/>
      <c r="H64" s="199"/>
    </row>
    <row r="65" spans="1:8" ht="15">
      <c r="A65" s="127"/>
      <c r="B65" s="11" t="s">
        <v>128</v>
      </c>
      <c r="C65" s="122" t="s">
        <v>22</v>
      </c>
      <c r="D65" s="122">
        <v>95</v>
      </c>
      <c r="E65" s="122">
        <v>99</v>
      </c>
      <c r="F65" s="122">
        <v>99</v>
      </c>
      <c r="G65" s="199">
        <f t="shared" si="0"/>
        <v>95.959595959595958</v>
      </c>
      <c r="H65" s="199">
        <f t="shared" si="1"/>
        <v>95.959595959595958</v>
      </c>
    </row>
    <row r="66" spans="1:8" ht="15">
      <c r="A66" s="444" t="s">
        <v>464</v>
      </c>
      <c r="B66" s="15" t="s">
        <v>465</v>
      </c>
      <c r="C66" s="122" t="s">
        <v>129</v>
      </c>
      <c r="D66" s="122"/>
      <c r="E66" s="122"/>
      <c r="F66" s="122"/>
      <c r="G66" s="199"/>
      <c r="H66" s="199"/>
    </row>
    <row r="67" spans="1:8" ht="15">
      <c r="A67" s="127"/>
      <c r="B67" s="11" t="s">
        <v>466</v>
      </c>
      <c r="C67" s="122" t="s">
        <v>22</v>
      </c>
      <c r="D67" s="122">
        <v>0</v>
      </c>
      <c r="E67" s="122">
        <v>65</v>
      </c>
      <c r="F67" s="122">
        <v>65</v>
      </c>
      <c r="G67" s="199">
        <f t="shared" si="0"/>
        <v>0</v>
      </c>
      <c r="H67" s="199">
        <f t="shared" si="1"/>
        <v>0</v>
      </c>
    </row>
  </sheetData>
  <mergeCells count="8">
    <mergeCell ref="A2:H2"/>
    <mergeCell ref="A5:A6"/>
    <mergeCell ref="B5:B6"/>
    <mergeCell ref="C5:C6"/>
    <mergeCell ref="D5:D6"/>
    <mergeCell ref="E5:F5"/>
    <mergeCell ref="G5:H5"/>
    <mergeCell ref="A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88" zoomScaleNormal="88" workbookViewId="0">
      <selection activeCell="A3" sqref="A3:H3"/>
    </sheetView>
  </sheetViews>
  <sheetFormatPr defaultColWidth="9" defaultRowHeight="14.25"/>
  <cols>
    <col min="1" max="1" width="7.7109375" style="2" customWidth="1"/>
    <col min="2" max="2" width="41.42578125" style="2" customWidth="1"/>
    <col min="3" max="3" width="13.42578125" style="2" customWidth="1"/>
    <col min="4" max="4" width="14.28515625" style="2" customWidth="1"/>
    <col min="5" max="5" width="11.5703125" style="2" customWidth="1"/>
    <col min="6" max="6" width="11" style="2" customWidth="1"/>
    <col min="7" max="7" width="16.5703125" style="2" customWidth="1"/>
    <col min="8" max="8" width="14.42578125" style="2" customWidth="1"/>
    <col min="9" max="16384" width="9" style="2"/>
  </cols>
  <sheetData>
    <row r="1" spans="1:8">
      <c r="H1" s="465" t="s">
        <v>287</v>
      </c>
    </row>
    <row r="2" spans="1:8" ht="18" customHeight="1">
      <c r="A2" s="470" t="s">
        <v>585</v>
      </c>
      <c r="B2" s="470"/>
      <c r="C2" s="470"/>
      <c r="D2" s="470"/>
      <c r="E2" s="470"/>
      <c r="F2" s="470"/>
      <c r="G2" s="470"/>
      <c r="H2" s="470"/>
    </row>
    <row r="3" spans="1:8" ht="16.5" customHeight="1">
      <c r="A3" s="482" t="s">
        <v>601</v>
      </c>
      <c r="B3" s="482"/>
      <c r="C3" s="482"/>
      <c r="D3" s="482"/>
      <c r="E3" s="482"/>
      <c r="F3" s="482"/>
      <c r="G3" s="482"/>
      <c r="H3" s="482"/>
    </row>
    <row r="5" spans="1:8" s="4" customFormat="1" ht="40.5" customHeight="1">
      <c r="A5" s="475" t="s">
        <v>2</v>
      </c>
      <c r="B5" s="472" t="s">
        <v>0</v>
      </c>
      <c r="C5" s="475" t="s">
        <v>1</v>
      </c>
      <c r="D5" s="472" t="s">
        <v>3</v>
      </c>
      <c r="E5" s="472" t="s">
        <v>7</v>
      </c>
      <c r="F5" s="472"/>
      <c r="G5" s="473" t="s">
        <v>6</v>
      </c>
      <c r="H5" s="474"/>
    </row>
    <row r="6" spans="1:8" s="4" customFormat="1" ht="53.25" customHeight="1">
      <c r="A6" s="475"/>
      <c r="B6" s="472"/>
      <c r="C6" s="475"/>
      <c r="D6" s="472"/>
      <c r="E6" s="190" t="s">
        <v>4</v>
      </c>
      <c r="F6" s="190" t="s">
        <v>5</v>
      </c>
      <c r="G6" s="188" t="s">
        <v>318</v>
      </c>
      <c r="H6" s="190" t="s">
        <v>315</v>
      </c>
    </row>
    <row r="7" spans="1:8" ht="15">
      <c r="A7" s="127" t="s">
        <v>8</v>
      </c>
      <c r="B7" s="122" t="s">
        <v>10</v>
      </c>
      <c r="C7" s="122" t="s">
        <v>11</v>
      </c>
      <c r="D7" s="122">
        <v>1</v>
      </c>
      <c r="E7" s="122">
        <v>2</v>
      </c>
      <c r="F7" s="122">
        <v>3</v>
      </c>
      <c r="G7" s="122" t="s">
        <v>316</v>
      </c>
      <c r="H7" s="122" t="s">
        <v>317</v>
      </c>
    </row>
    <row r="8" spans="1:8" ht="15">
      <c r="A8" s="445" t="s">
        <v>29</v>
      </c>
      <c r="B8" s="12" t="s">
        <v>130</v>
      </c>
      <c r="C8" s="10"/>
      <c r="D8" s="10"/>
      <c r="E8" s="10"/>
      <c r="F8" s="10"/>
      <c r="G8" s="10"/>
      <c r="H8" s="10"/>
    </row>
    <row r="9" spans="1:8" ht="15">
      <c r="A9" s="128">
        <v>1</v>
      </c>
      <c r="B9" s="10" t="s">
        <v>131</v>
      </c>
      <c r="C9" s="10"/>
      <c r="D9" s="10"/>
      <c r="E9" s="10"/>
      <c r="F9" s="10"/>
      <c r="G9" s="10"/>
      <c r="H9" s="10"/>
    </row>
    <row r="10" spans="1:8" ht="15">
      <c r="A10" s="128" t="s">
        <v>24</v>
      </c>
      <c r="B10" s="10" t="s">
        <v>132</v>
      </c>
      <c r="C10" s="10"/>
      <c r="D10" s="10"/>
      <c r="E10" s="10"/>
      <c r="F10" s="10"/>
      <c r="G10" s="10"/>
      <c r="H10" s="10"/>
    </row>
    <row r="11" spans="1:8" ht="15">
      <c r="A11" s="128" t="s">
        <v>16</v>
      </c>
      <c r="B11" s="10" t="s">
        <v>133</v>
      </c>
      <c r="C11" s="10" t="s">
        <v>22</v>
      </c>
      <c r="D11" s="10">
        <v>70.31</v>
      </c>
      <c r="E11" s="10">
        <v>70.31</v>
      </c>
      <c r="F11" s="10">
        <v>70.31</v>
      </c>
      <c r="G11" s="10">
        <f>(E11/D11)*100</f>
        <v>100</v>
      </c>
      <c r="H11" s="10">
        <f>(F11/D11)*100</f>
        <v>100</v>
      </c>
    </row>
    <row r="12" spans="1:8" ht="15">
      <c r="A12" s="128"/>
      <c r="B12" s="173" t="s">
        <v>336</v>
      </c>
      <c r="C12" s="10" t="s">
        <v>134</v>
      </c>
      <c r="D12" s="10">
        <v>1850</v>
      </c>
      <c r="E12" s="10">
        <v>1850</v>
      </c>
      <c r="F12" s="10">
        <v>1850</v>
      </c>
      <c r="G12" s="10">
        <f t="shared" ref="G12:G38" si="0">(E12/D12)*100</f>
        <v>100</v>
      </c>
      <c r="H12" s="10">
        <f t="shared" ref="H12:H38" si="1">(F12/D12)*100</f>
        <v>100</v>
      </c>
    </row>
    <row r="13" spans="1:8" ht="15">
      <c r="A13" s="128"/>
      <c r="B13" s="173" t="s">
        <v>337</v>
      </c>
      <c r="C13" s="10" t="s">
        <v>134</v>
      </c>
      <c r="D13" s="10">
        <v>1850</v>
      </c>
      <c r="E13" s="10">
        <v>1850</v>
      </c>
      <c r="F13" s="10">
        <v>1850</v>
      </c>
      <c r="G13" s="10">
        <f t="shared" si="0"/>
        <v>100</v>
      </c>
      <c r="H13" s="10">
        <f t="shared" si="1"/>
        <v>100</v>
      </c>
    </row>
    <row r="14" spans="1:8" ht="15">
      <c r="A14" s="128" t="s">
        <v>17</v>
      </c>
      <c r="B14" s="10" t="s">
        <v>135</v>
      </c>
      <c r="C14" s="10" t="s">
        <v>22</v>
      </c>
      <c r="D14" s="10">
        <v>78.78</v>
      </c>
      <c r="E14" s="10">
        <v>78.78</v>
      </c>
      <c r="F14" s="10">
        <v>78.78</v>
      </c>
      <c r="G14" s="10">
        <f t="shared" si="0"/>
        <v>100</v>
      </c>
      <c r="H14" s="10">
        <f t="shared" si="1"/>
        <v>100</v>
      </c>
    </row>
    <row r="15" spans="1:8" ht="15">
      <c r="A15" s="128"/>
      <c r="B15" s="173" t="s">
        <v>338</v>
      </c>
      <c r="C15" s="10" t="s">
        <v>87</v>
      </c>
      <c r="D15" s="10">
        <v>26</v>
      </c>
      <c r="E15" s="10">
        <v>26</v>
      </c>
      <c r="F15" s="10">
        <v>26</v>
      </c>
      <c r="G15" s="10">
        <f t="shared" si="0"/>
        <v>100</v>
      </c>
      <c r="H15" s="10">
        <f t="shared" si="1"/>
        <v>100</v>
      </c>
    </row>
    <row r="16" spans="1:8" ht="15">
      <c r="A16" s="128"/>
      <c r="B16" s="173" t="s">
        <v>339</v>
      </c>
      <c r="C16" s="10" t="s">
        <v>87</v>
      </c>
      <c r="D16" s="10">
        <v>26</v>
      </c>
      <c r="E16" s="10">
        <v>26</v>
      </c>
      <c r="F16" s="10">
        <v>26</v>
      </c>
      <c r="G16" s="10">
        <f t="shared" si="0"/>
        <v>100</v>
      </c>
      <c r="H16" s="10">
        <f t="shared" si="1"/>
        <v>100</v>
      </c>
    </row>
    <row r="17" spans="1:8" ht="30">
      <c r="A17" s="196" t="s">
        <v>25</v>
      </c>
      <c r="B17" s="193" t="s">
        <v>136</v>
      </c>
      <c r="C17" s="10"/>
      <c r="D17" s="10"/>
      <c r="E17" s="10"/>
      <c r="F17" s="10"/>
      <c r="G17" s="10"/>
      <c r="H17" s="10"/>
    </row>
    <row r="18" spans="1:8" ht="15">
      <c r="A18" s="128"/>
      <c r="B18" s="173" t="s">
        <v>340</v>
      </c>
      <c r="C18" s="10" t="s">
        <v>137</v>
      </c>
      <c r="D18" s="10">
        <v>15</v>
      </c>
      <c r="E18" s="10">
        <v>15</v>
      </c>
      <c r="F18" s="10">
        <v>15</v>
      </c>
      <c r="G18" s="10">
        <f t="shared" si="0"/>
        <v>100</v>
      </c>
      <c r="H18" s="10">
        <f t="shared" si="1"/>
        <v>100</v>
      </c>
    </row>
    <row r="19" spans="1:8" ht="15">
      <c r="A19" s="128"/>
      <c r="B19" s="173" t="s">
        <v>341</v>
      </c>
      <c r="C19" s="10" t="s">
        <v>22</v>
      </c>
      <c r="D19" s="10">
        <v>45.45</v>
      </c>
      <c r="E19" s="10">
        <v>45.45</v>
      </c>
      <c r="F19" s="10">
        <v>45.45</v>
      </c>
      <c r="G19" s="10">
        <f t="shared" si="0"/>
        <v>100</v>
      </c>
      <c r="H19" s="10">
        <f t="shared" si="1"/>
        <v>100</v>
      </c>
    </row>
    <row r="20" spans="1:8" ht="15">
      <c r="A20" s="128" t="s">
        <v>26</v>
      </c>
      <c r="B20" s="10" t="s">
        <v>138</v>
      </c>
      <c r="C20" s="10"/>
      <c r="D20" s="10"/>
      <c r="E20" s="10"/>
      <c r="F20" s="10"/>
      <c r="G20" s="10"/>
      <c r="H20" s="10"/>
    </row>
    <row r="21" spans="1:8" ht="15">
      <c r="A21" s="128"/>
      <c r="B21" s="10" t="s">
        <v>139</v>
      </c>
      <c r="C21" s="10" t="s">
        <v>140</v>
      </c>
      <c r="D21" s="10">
        <v>0</v>
      </c>
      <c r="E21" s="10">
        <v>0</v>
      </c>
      <c r="F21" s="10">
        <v>0</v>
      </c>
      <c r="G21" s="10"/>
      <c r="H21" s="10"/>
    </row>
    <row r="22" spans="1:8" ht="15">
      <c r="A22" s="445" t="s">
        <v>584</v>
      </c>
      <c r="B22" s="10" t="s">
        <v>329</v>
      </c>
      <c r="C22" s="10" t="s">
        <v>140</v>
      </c>
      <c r="D22" s="10">
        <v>0</v>
      </c>
      <c r="E22" s="10">
        <v>0</v>
      </c>
      <c r="F22" s="10">
        <v>0</v>
      </c>
      <c r="G22" s="10"/>
      <c r="H22" s="10"/>
    </row>
    <row r="23" spans="1:8" ht="15">
      <c r="A23" s="445"/>
      <c r="B23" s="10" t="s">
        <v>330</v>
      </c>
      <c r="C23" s="10" t="s">
        <v>22</v>
      </c>
      <c r="D23" s="10">
        <v>0</v>
      </c>
      <c r="E23" s="10">
        <v>0</v>
      </c>
      <c r="F23" s="10">
        <v>0</v>
      </c>
      <c r="G23" s="10"/>
      <c r="H23" s="10"/>
    </row>
    <row r="24" spans="1:8" ht="15">
      <c r="A24" s="445" t="s">
        <v>15</v>
      </c>
      <c r="B24" s="12" t="s">
        <v>141</v>
      </c>
      <c r="C24" s="10"/>
      <c r="D24" s="10"/>
      <c r="E24" s="10"/>
      <c r="F24" s="10"/>
      <c r="G24" s="10"/>
      <c r="H24" s="10"/>
    </row>
    <row r="25" spans="1:8" ht="30">
      <c r="A25" s="128"/>
      <c r="B25" s="167" t="s">
        <v>342</v>
      </c>
      <c r="C25" s="10" t="s">
        <v>129</v>
      </c>
      <c r="D25" s="10">
        <v>5630</v>
      </c>
      <c r="E25" s="10">
        <v>5630</v>
      </c>
      <c r="F25" s="10">
        <v>5630</v>
      </c>
      <c r="G25" s="10">
        <f t="shared" si="0"/>
        <v>100</v>
      </c>
      <c r="H25" s="10">
        <f t="shared" si="1"/>
        <v>100</v>
      </c>
    </row>
    <row r="26" spans="1:8" ht="15">
      <c r="A26" s="128"/>
      <c r="B26" s="173" t="s">
        <v>343</v>
      </c>
      <c r="C26" s="10"/>
      <c r="D26" s="10">
        <v>2</v>
      </c>
      <c r="E26" s="10">
        <v>2</v>
      </c>
      <c r="F26" s="10">
        <v>2</v>
      </c>
      <c r="G26" s="10">
        <f t="shared" si="0"/>
        <v>100</v>
      </c>
      <c r="H26" s="10">
        <f t="shared" si="1"/>
        <v>100</v>
      </c>
    </row>
    <row r="27" spans="1:8" ht="15">
      <c r="A27" s="128">
        <v>1</v>
      </c>
      <c r="B27" s="194" t="s">
        <v>142</v>
      </c>
      <c r="C27" s="10"/>
      <c r="D27" s="10"/>
      <c r="E27" s="10"/>
      <c r="F27" s="10"/>
      <c r="G27" s="10"/>
      <c r="H27" s="10"/>
    </row>
    <row r="28" spans="1:8" ht="15">
      <c r="A28" s="128">
        <v>2</v>
      </c>
      <c r="B28" s="10" t="s">
        <v>143</v>
      </c>
      <c r="C28" s="10"/>
      <c r="D28" s="10"/>
      <c r="E28" s="10"/>
      <c r="F28" s="10"/>
      <c r="G28" s="10"/>
      <c r="H28" s="10"/>
    </row>
    <row r="29" spans="1:8" ht="15">
      <c r="A29" s="128"/>
      <c r="B29" s="173" t="s">
        <v>344</v>
      </c>
      <c r="C29" s="10" t="s">
        <v>22</v>
      </c>
      <c r="D29" s="10">
        <v>60</v>
      </c>
      <c r="E29" s="10">
        <v>60</v>
      </c>
      <c r="F29" s="10">
        <v>60</v>
      </c>
      <c r="G29" s="10">
        <f t="shared" si="0"/>
        <v>100</v>
      </c>
      <c r="H29" s="10">
        <f t="shared" si="1"/>
        <v>100</v>
      </c>
    </row>
    <row r="30" spans="1:8" ht="15">
      <c r="A30" s="128"/>
      <c r="B30" s="173" t="s">
        <v>345</v>
      </c>
      <c r="C30" s="10" t="s">
        <v>22</v>
      </c>
      <c r="D30" s="10">
        <v>60</v>
      </c>
      <c r="E30" s="10">
        <v>60</v>
      </c>
      <c r="F30" s="10">
        <v>60</v>
      </c>
      <c r="G30" s="10">
        <f t="shared" si="0"/>
        <v>100</v>
      </c>
      <c r="H30" s="10">
        <f t="shared" si="1"/>
        <v>100</v>
      </c>
    </row>
    <row r="31" spans="1:8" ht="15">
      <c r="A31" s="128">
        <v>3</v>
      </c>
      <c r="B31" s="10" t="s">
        <v>144</v>
      </c>
      <c r="C31" s="10" t="s">
        <v>22</v>
      </c>
      <c r="D31" s="10"/>
      <c r="E31" s="10"/>
      <c r="F31" s="10"/>
      <c r="G31" s="10"/>
      <c r="H31" s="10"/>
    </row>
    <row r="32" spans="1:8" ht="15">
      <c r="A32" s="128"/>
      <c r="B32" s="173" t="s">
        <v>346</v>
      </c>
      <c r="C32" s="10" t="s">
        <v>22</v>
      </c>
      <c r="D32" s="10">
        <v>60</v>
      </c>
      <c r="E32" s="10">
        <v>60</v>
      </c>
      <c r="F32" s="10">
        <v>60</v>
      </c>
      <c r="G32" s="10">
        <f t="shared" si="0"/>
        <v>100</v>
      </c>
      <c r="H32" s="10">
        <f t="shared" si="1"/>
        <v>100</v>
      </c>
    </row>
    <row r="33" spans="1:8" ht="15">
      <c r="A33" s="3"/>
      <c r="B33" s="173" t="s">
        <v>345</v>
      </c>
      <c r="C33" s="10" t="s">
        <v>22</v>
      </c>
      <c r="D33" s="10">
        <v>60</v>
      </c>
      <c r="E33" s="10">
        <v>60</v>
      </c>
      <c r="F33" s="10">
        <v>60</v>
      </c>
      <c r="G33" s="10">
        <f t="shared" si="0"/>
        <v>100</v>
      </c>
      <c r="H33" s="10">
        <f t="shared" si="1"/>
        <v>100</v>
      </c>
    </row>
    <row r="34" spans="1:8" ht="15">
      <c r="A34" s="3">
        <v>4</v>
      </c>
      <c r="B34" s="10" t="s">
        <v>145</v>
      </c>
      <c r="C34" s="10"/>
      <c r="D34" s="10"/>
      <c r="E34" s="10"/>
      <c r="F34" s="10"/>
      <c r="G34" s="10"/>
      <c r="H34" s="10"/>
    </row>
    <row r="35" spans="1:8" ht="15">
      <c r="A35" s="3"/>
      <c r="B35" s="173" t="s">
        <v>347</v>
      </c>
      <c r="C35" s="10" t="s">
        <v>146</v>
      </c>
      <c r="D35" s="10">
        <v>1</v>
      </c>
      <c r="E35" s="10">
        <v>1</v>
      </c>
      <c r="F35" s="10">
        <v>1</v>
      </c>
      <c r="G35" s="10">
        <f t="shared" si="0"/>
        <v>100</v>
      </c>
      <c r="H35" s="10">
        <f t="shared" si="1"/>
        <v>100</v>
      </c>
    </row>
    <row r="36" spans="1:8" ht="15">
      <c r="A36" s="3"/>
      <c r="B36" s="173" t="s">
        <v>348</v>
      </c>
      <c r="C36" s="10"/>
      <c r="D36" s="10"/>
      <c r="E36" s="10"/>
      <c r="F36" s="10"/>
      <c r="G36" s="10"/>
      <c r="H36" s="10"/>
    </row>
    <row r="37" spans="1:8" ht="15">
      <c r="A37" s="3">
        <v>5</v>
      </c>
      <c r="B37" s="10" t="s">
        <v>331</v>
      </c>
      <c r="C37" s="10"/>
      <c r="D37" s="10"/>
      <c r="E37" s="10"/>
      <c r="F37" s="10"/>
      <c r="G37" s="10"/>
      <c r="H37" s="10"/>
    </row>
    <row r="38" spans="1:8" ht="15">
      <c r="A38" s="3"/>
      <c r="B38" s="173" t="s">
        <v>349</v>
      </c>
      <c r="C38" s="10" t="s">
        <v>332</v>
      </c>
      <c r="D38" s="10">
        <v>8670</v>
      </c>
      <c r="E38" s="10">
        <v>8670</v>
      </c>
      <c r="F38" s="10">
        <v>8670</v>
      </c>
      <c r="G38" s="10">
        <f t="shared" si="0"/>
        <v>100</v>
      </c>
      <c r="H38" s="10">
        <f t="shared" si="1"/>
        <v>100</v>
      </c>
    </row>
    <row r="39" spans="1:8" ht="35.25" customHeight="1">
      <c r="A39" s="3"/>
      <c r="B39" s="195" t="s">
        <v>350</v>
      </c>
      <c r="C39" s="193" t="s">
        <v>333</v>
      </c>
      <c r="D39" s="10"/>
      <c r="E39" s="10"/>
      <c r="F39" s="10"/>
      <c r="G39" s="10"/>
      <c r="H39" s="10"/>
    </row>
    <row r="40" spans="1:8" ht="15">
      <c r="A40" s="3"/>
      <c r="B40" s="173" t="s">
        <v>351</v>
      </c>
      <c r="C40" s="10" t="s">
        <v>334</v>
      </c>
      <c r="D40" s="10"/>
      <c r="E40" s="10"/>
      <c r="F40" s="10"/>
      <c r="G40" s="10"/>
      <c r="H40" s="10"/>
    </row>
    <row r="41" spans="1:8" ht="15">
      <c r="A41" s="3"/>
      <c r="B41" s="173" t="s">
        <v>352</v>
      </c>
      <c r="C41" s="10"/>
      <c r="D41" s="10">
        <v>0</v>
      </c>
      <c r="E41" s="10">
        <v>0</v>
      </c>
      <c r="F41" s="10">
        <v>0</v>
      </c>
      <c r="G41" s="10"/>
      <c r="H41" s="10"/>
    </row>
    <row r="42" spans="1:8" ht="15">
      <c r="A42" s="3">
        <v>6</v>
      </c>
      <c r="B42" s="10" t="s">
        <v>335</v>
      </c>
      <c r="C42" s="10"/>
      <c r="D42" s="10"/>
      <c r="E42" s="10"/>
      <c r="F42" s="10"/>
      <c r="G42" s="10"/>
      <c r="H42" s="10"/>
    </row>
    <row r="43" spans="1:8" ht="15">
      <c r="A43" s="3"/>
      <c r="B43" s="173" t="s">
        <v>353</v>
      </c>
      <c r="C43" s="10"/>
      <c r="D43" s="10"/>
      <c r="E43" s="10"/>
      <c r="F43" s="10"/>
      <c r="G43" s="10"/>
      <c r="H43" s="10"/>
    </row>
    <row r="44" spans="1:8" ht="15">
      <c r="A44" s="3"/>
      <c r="B44" s="173" t="s">
        <v>354</v>
      </c>
      <c r="C44" s="10"/>
      <c r="D44" s="10"/>
      <c r="E44" s="10"/>
      <c r="F44" s="10"/>
      <c r="G44" s="10"/>
      <c r="H44" s="10"/>
    </row>
    <row r="45" spans="1:8" ht="15">
      <c r="A45" s="3"/>
      <c r="B45" s="173" t="s">
        <v>355</v>
      </c>
      <c r="C45" s="10"/>
      <c r="D45" s="10"/>
      <c r="E45" s="10"/>
      <c r="F45" s="10"/>
      <c r="G45" s="10"/>
      <c r="H45" s="10"/>
    </row>
  </sheetData>
  <mergeCells count="8">
    <mergeCell ref="A2:H2"/>
    <mergeCell ref="A5:A6"/>
    <mergeCell ref="B5:B6"/>
    <mergeCell ref="C5:C6"/>
    <mergeCell ref="D5:D6"/>
    <mergeCell ref="E5:F5"/>
    <mergeCell ref="G5:H5"/>
    <mergeCell ref="A3:H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workbookViewId="0">
      <selection activeCell="O1" sqref="O1"/>
    </sheetView>
  </sheetViews>
  <sheetFormatPr defaultRowHeight="15"/>
  <cols>
    <col min="1" max="1" width="5.5703125" style="19" customWidth="1"/>
    <col min="2" max="2" width="11.5703125" style="19" customWidth="1"/>
    <col min="3" max="3" width="10.85546875" style="19" customWidth="1"/>
    <col min="4" max="4" width="7.7109375" style="19" customWidth="1"/>
    <col min="5" max="6" width="8.85546875" style="160" customWidth="1"/>
    <col min="7" max="7" width="7.7109375" style="160" customWidth="1"/>
    <col min="8" max="8" width="9.140625" style="160" customWidth="1"/>
    <col min="9" max="9" width="8.7109375" style="160" customWidth="1"/>
    <col min="10" max="11" width="7.85546875" style="160" customWidth="1"/>
    <col min="12" max="12" width="7.5703125" style="160" customWidth="1"/>
    <col min="13" max="13" width="8" style="160" customWidth="1"/>
    <col min="14" max="14" width="10" style="160" customWidth="1"/>
    <col min="15" max="15" width="10.140625" style="19" bestFit="1" customWidth="1"/>
    <col min="16" max="16384" width="9.140625" style="19"/>
  </cols>
  <sheetData>
    <row r="1" spans="1:39" s="22" customFormat="1" ht="16.5" customHeight="1"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 t="s">
        <v>150</v>
      </c>
    </row>
    <row r="2" spans="1:39" s="22" customFormat="1" ht="18.75" customHeight="1">
      <c r="A2" s="492" t="s">
        <v>591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24"/>
      <c r="Q2" s="24"/>
      <c r="R2" s="24"/>
      <c r="S2" s="24"/>
      <c r="T2" s="24"/>
      <c r="U2" s="24"/>
      <c r="V2" s="24"/>
      <c r="W2" s="24"/>
      <c r="X2" s="24"/>
    </row>
    <row r="3" spans="1:39" s="22" customFormat="1" ht="15" customHeight="1">
      <c r="A3" s="493" t="s">
        <v>600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25"/>
      <c r="Q3" s="25"/>
      <c r="R3" s="25"/>
      <c r="S3" s="25"/>
      <c r="T3" s="25"/>
      <c r="U3" s="25"/>
      <c r="V3" s="25"/>
    </row>
    <row r="4" spans="1:39" s="22" customFormat="1" ht="15.75" customHeight="1">
      <c r="A4" s="402"/>
      <c r="B4" s="402"/>
      <c r="C4" s="18"/>
      <c r="D4" s="402"/>
      <c r="E4" s="151"/>
      <c r="F4" s="151"/>
      <c r="G4" s="152"/>
      <c r="H4" s="151"/>
      <c r="I4" s="151"/>
      <c r="J4" s="151"/>
      <c r="K4" s="151"/>
      <c r="L4" s="153" t="s">
        <v>151</v>
      </c>
      <c r="M4" s="153"/>
      <c r="N4" s="494"/>
      <c r="O4" s="494"/>
      <c r="P4" s="402"/>
      <c r="Q4" s="402"/>
      <c r="R4" s="402"/>
      <c r="T4" s="402"/>
      <c r="V4" s="402"/>
    </row>
    <row r="5" spans="1:39" ht="45" customHeight="1">
      <c r="A5" s="486" t="s">
        <v>153</v>
      </c>
      <c r="B5" s="486" t="s">
        <v>154</v>
      </c>
      <c r="C5" s="487" t="s">
        <v>149</v>
      </c>
      <c r="D5" s="488" t="s">
        <v>270</v>
      </c>
      <c r="E5" s="488"/>
      <c r="F5" s="488"/>
      <c r="G5" s="489" t="s">
        <v>271</v>
      </c>
      <c r="H5" s="490"/>
      <c r="I5" s="491"/>
      <c r="J5" s="489" t="s">
        <v>272</v>
      </c>
      <c r="K5" s="490"/>
      <c r="L5" s="491"/>
      <c r="M5" s="495" t="s">
        <v>155</v>
      </c>
      <c r="N5" s="495"/>
      <c r="O5" s="495"/>
      <c r="P5" s="485"/>
      <c r="Q5" s="485"/>
      <c r="R5" s="485"/>
      <c r="S5" s="485"/>
      <c r="T5" s="485"/>
      <c r="U5" s="485"/>
      <c r="V5" s="485"/>
      <c r="W5" s="485"/>
    </row>
    <row r="6" spans="1:39" ht="69" customHeight="1">
      <c r="A6" s="486"/>
      <c r="B6" s="486"/>
      <c r="C6" s="487"/>
      <c r="D6" s="401" t="s">
        <v>156</v>
      </c>
      <c r="E6" s="154" t="s">
        <v>157</v>
      </c>
      <c r="F6" s="154" t="s">
        <v>158</v>
      </c>
      <c r="G6" s="155" t="s">
        <v>156</v>
      </c>
      <c r="H6" s="154" t="s">
        <v>157</v>
      </c>
      <c r="I6" s="154" t="s">
        <v>158</v>
      </c>
      <c r="J6" s="154" t="s">
        <v>156</v>
      </c>
      <c r="K6" s="154" t="s">
        <v>157</v>
      </c>
      <c r="L6" s="154" t="s">
        <v>158</v>
      </c>
      <c r="M6" s="156" t="s">
        <v>156</v>
      </c>
      <c r="N6" s="154" t="s">
        <v>157</v>
      </c>
      <c r="O6" s="26" t="s">
        <v>158</v>
      </c>
      <c r="P6" s="485"/>
      <c r="Q6" s="485"/>
      <c r="R6" s="485"/>
      <c r="S6" s="485"/>
      <c r="T6" s="485"/>
      <c r="U6" s="485"/>
      <c r="V6" s="485"/>
      <c r="W6" s="485"/>
      <c r="X6" s="400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ht="15.75">
      <c r="A7" s="447">
        <v>1</v>
      </c>
      <c r="B7" s="28" t="s">
        <v>159</v>
      </c>
      <c r="C7" s="10"/>
      <c r="D7" s="45">
        <v>55</v>
      </c>
      <c r="E7" s="45">
        <v>56.09</v>
      </c>
      <c r="F7" s="45">
        <f>D7*E7/10</f>
        <v>308.495</v>
      </c>
      <c r="G7" s="287">
        <v>14</v>
      </c>
      <c r="H7" s="287">
        <v>56.2</v>
      </c>
      <c r="I7" s="286">
        <f>G7*H7/10</f>
        <v>78.680000000000007</v>
      </c>
      <c r="J7" s="288">
        <v>4</v>
      </c>
      <c r="K7" s="288">
        <v>15.08</v>
      </c>
      <c r="L7" s="288">
        <f>J7*K7/10</f>
        <v>6.032</v>
      </c>
      <c r="M7" s="45">
        <v>55</v>
      </c>
      <c r="N7" s="45">
        <v>56.09</v>
      </c>
      <c r="O7" s="45">
        <f>M7*N7/10</f>
        <v>308.495</v>
      </c>
    </row>
    <row r="8" spans="1:39" ht="15.75">
      <c r="A8" s="447">
        <v>2</v>
      </c>
      <c r="B8" s="28" t="s">
        <v>160</v>
      </c>
      <c r="C8" s="10"/>
      <c r="D8" s="45">
        <v>64</v>
      </c>
      <c r="E8" s="45">
        <v>56.09</v>
      </c>
      <c r="F8" s="45">
        <f t="shared" ref="F8:F18" si="0">D8*E8/10</f>
        <v>358.976</v>
      </c>
      <c r="G8" s="289">
        <v>23.1</v>
      </c>
      <c r="H8" s="287">
        <v>56.2</v>
      </c>
      <c r="I8" s="286">
        <f t="shared" ref="I8:I17" si="1">G8*H8/10</f>
        <v>129.82200000000003</v>
      </c>
      <c r="J8" s="290">
        <v>12</v>
      </c>
      <c r="K8" s="288">
        <v>15.08</v>
      </c>
      <c r="L8" s="288">
        <f>J8*K8/10</f>
        <v>18.096</v>
      </c>
      <c r="M8" s="45">
        <v>64</v>
      </c>
      <c r="N8" s="45">
        <v>56.09</v>
      </c>
      <c r="O8" s="45">
        <f t="shared" ref="O8:O18" si="2">M8*N8/10</f>
        <v>358.976</v>
      </c>
    </row>
    <row r="9" spans="1:39" ht="15.75">
      <c r="A9" s="447">
        <v>3</v>
      </c>
      <c r="B9" s="28" t="s">
        <v>161</v>
      </c>
      <c r="C9" s="10"/>
      <c r="D9" s="45">
        <v>30</v>
      </c>
      <c r="E9" s="45">
        <v>56.09</v>
      </c>
      <c r="F9" s="45">
        <f t="shared" si="0"/>
        <v>168.27</v>
      </c>
      <c r="G9" s="286">
        <v>3</v>
      </c>
      <c r="H9" s="287">
        <v>56.2</v>
      </c>
      <c r="I9" s="286">
        <f t="shared" si="1"/>
        <v>16.860000000000003</v>
      </c>
      <c r="J9" s="290">
        <v>12</v>
      </c>
      <c r="K9" s="288">
        <v>15.08</v>
      </c>
      <c r="L9" s="288">
        <f>J9*K9/10</f>
        <v>18.096</v>
      </c>
      <c r="M9" s="45">
        <v>30</v>
      </c>
      <c r="N9" s="45">
        <v>56.09</v>
      </c>
      <c r="O9" s="45">
        <f t="shared" si="2"/>
        <v>168.27</v>
      </c>
    </row>
    <row r="10" spans="1:39" ht="15.75">
      <c r="A10" s="447">
        <v>4</v>
      </c>
      <c r="B10" s="28" t="s">
        <v>162</v>
      </c>
      <c r="C10" s="10"/>
      <c r="D10" s="45">
        <v>18.97</v>
      </c>
      <c r="E10" s="45">
        <v>56.09</v>
      </c>
      <c r="F10" s="45">
        <f t="shared" si="0"/>
        <v>106.40272999999999</v>
      </c>
      <c r="G10" s="286">
        <v>1</v>
      </c>
      <c r="H10" s="287">
        <v>56.2</v>
      </c>
      <c r="I10" s="286">
        <f t="shared" si="1"/>
        <v>5.62</v>
      </c>
      <c r="J10" s="290"/>
      <c r="K10" s="291">
        <v>0</v>
      </c>
      <c r="L10" s="288"/>
      <c r="M10" s="45">
        <v>18.97</v>
      </c>
      <c r="N10" s="45">
        <v>56.09</v>
      </c>
      <c r="O10" s="45">
        <f t="shared" si="2"/>
        <v>106.40272999999999</v>
      </c>
    </row>
    <row r="11" spans="1:39" ht="15.75">
      <c r="A11" s="447">
        <v>5</v>
      </c>
      <c r="B11" s="28" t="s">
        <v>163</v>
      </c>
      <c r="C11" s="10"/>
      <c r="D11" s="45">
        <v>18</v>
      </c>
      <c r="E11" s="45">
        <v>56.09</v>
      </c>
      <c r="F11" s="45">
        <f t="shared" si="0"/>
        <v>100.96200000000002</v>
      </c>
      <c r="G11" s="286">
        <v>1</v>
      </c>
      <c r="H11" s="287">
        <v>56.2</v>
      </c>
      <c r="I11" s="286">
        <f t="shared" si="1"/>
        <v>5.62</v>
      </c>
      <c r="J11" s="290"/>
      <c r="K11" s="291">
        <v>0</v>
      </c>
      <c r="L11" s="288"/>
      <c r="M11" s="45">
        <v>18</v>
      </c>
      <c r="N11" s="45">
        <v>56.09</v>
      </c>
      <c r="O11" s="45">
        <f t="shared" si="2"/>
        <v>100.96200000000002</v>
      </c>
    </row>
    <row r="12" spans="1:39" ht="15.75">
      <c r="A12" s="447">
        <v>6</v>
      </c>
      <c r="B12" s="28" t="s">
        <v>164</v>
      </c>
      <c r="C12" s="10"/>
      <c r="D12" s="45">
        <v>45</v>
      </c>
      <c r="E12" s="45">
        <v>56.09</v>
      </c>
      <c r="F12" s="45">
        <f t="shared" si="0"/>
        <v>252.40500000000003</v>
      </c>
      <c r="G12" s="286">
        <v>3.2</v>
      </c>
      <c r="H12" s="287">
        <v>56.2</v>
      </c>
      <c r="I12" s="286">
        <f t="shared" si="1"/>
        <v>17.984000000000002</v>
      </c>
      <c r="J12" s="290">
        <v>7</v>
      </c>
      <c r="K12" s="288">
        <v>15.08</v>
      </c>
      <c r="L12" s="288">
        <f>J12*K12/10</f>
        <v>10.556000000000001</v>
      </c>
      <c r="M12" s="45">
        <v>45</v>
      </c>
      <c r="N12" s="45">
        <v>56.09</v>
      </c>
      <c r="O12" s="45">
        <f t="shared" si="2"/>
        <v>252.40500000000003</v>
      </c>
    </row>
    <row r="13" spans="1:39" ht="15.75">
      <c r="A13" s="447">
        <v>7</v>
      </c>
      <c r="B13" s="28" t="s">
        <v>165</v>
      </c>
      <c r="C13" s="10"/>
      <c r="D13" s="45">
        <v>10</v>
      </c>
      <c r="E13" s="45">
        <v>56.09</v>
      </c>
      <c r="F13" s="45">
        <f t="shared" si="0"/>
        <v>56.090000000000011</v>
      </c>
      <c r="G13" s="286">
        <v>5</v>
      </c>
      <c r="H13" s="287">
        <v>56.2</v>
      </c>
      <c r="I13" s="286">
        <f t="shared" si="1"/>
        <v>28.1</v>
      </c>
      <c r="J13" s="290">
        <v>3</v>
      </c>
      <c r="K13" s="288">
        <v>15.08</v>
      </c>
      <c r="L13" s="288">
        <f>J13*K13/10</f>
        <v>4.524</v>
      </c>
      <c r="M13" s="45">
        <v>10</v>
      </c>
      <c r="N13" s="45">
        <v>56.09</v>
      </c>
      <c r="O13" s="45">
        <f t="shared" si="2"/>
        <v>56.090000000000011</v>
      </c>
      <c r="Q13" s="29"/>
    </row>
    <row r="14" spans="1:39" ht="15.75">
      <c r="A14" s="447">
        <v>8</v>
      </c>
      <c r="B14" s="28" t="s">
        <v>166</v>
      </c>
      <c r="C14" s="10"/>
      <c r="D14" s="45">
        <v>2</v>
      </c>
      <c r="E14" s="45">
        <v>56.09</v>
      </c>
      <c r="F14" s="45">
        <f t="shared" si="0"/>
        <v>11.218</v>
      </c>
      <c r="G14" s="286"/>
      <c r="H14" s="287"/>
      <c r="I14" s="286"/>
      <c r="J14" s="290"/>
      <c r="K14" s="291">
        <v>0</v>
      </c>
      <c r="L14" s="288"/>
      <c r="M14" s="45">
        <v>2</v>
      </c>
      <c r="N14" s="45">
        <v>56.09</v>
      </c>
      <c r="O14" s="45">
        <f t="shared" si="2"/>
        <v>11.218</v>
      </c>
      <c r="Q14" s="29"/>
    </row>
    <row r="15" spans="1:39" ht="15.75">
      <c r="A15" s="447">
        <v>9</v>
      </c>
      <c r="B15" s="28" t="s">
        <v>167</v>
      </c>
      <c r="C15" s="10"/>
      <c r="D15" s="45">
        <v>11</v>
      </c>
      <c r="E15" s="45">
        <v>56.09</v>
      </c>
      <c r="F15" s="45">
        <f t="shared" si="0"/>
        <v>61.698999999999998</v>
      </c>
      <c r="G15" s="286"/>
      <c r="H15" s="287"/>
      <c r="I15" s="286"/>
      <c r="J15" s="290"/>
      <c r="K15" s="291">
        <v>0</v>
      </c>
      <c r="L15" s="288"/>
      <c r="M15" s="45">
        <v>11</v>
      </c>
      <c r="N15" s="45">
        <v>56.09</v>
      </c>
      <c r="O15" s="45">
        <f t="shared" si="2"/>
        <v>61.698999999999998</v>
      </c>
      <c r="Q15" s="29"/>
    </row>
    <row r="16" spans="1:39" ht="15.75">
      <c r="A16" s="447">
        <v>10</v>
      </c>
      <c r="B16" s="28" t="s">
        <v>168</v>
      </c>
      <c r="C16" s="10"/>
      <c r="D16" s="45">
        <v>50.5</v>
      </c>
      <c r="E16" s="45">
        <v>56.09</v>
      </c>
      <c r="F16" s="45">
        <f t="shared" si="0"/>
        <v>283.25450000000001</v>
      </c>
      <c r="G16" s="286">
        <v>25</v>
      </c>
      <c r="H16" s="287">
        <v>56.2</v>
      </c>
      <c r="I16" s="286">
        <f t="shared" si="1"/>
        <v>140.5</v>
      </c>
      <c r="J16" s="290"/>
      <c r="K16" s="291">
        <v>0</v>
      </c>
      <c r="L16" s="288"/>
      <c r="M16" s="45">
        <v>50.5</v>
      </c>
      <c r="N16" s="45">
        <v>56.09</v>
      </c>
      <c r="O16" s="45">
        <f t="shared" si="2"/>
        <v>283.25450000000001</v>
      </c>
      <c r="Q16" s="29"/>
    </row>
    <row r="17" spans="1:17" ht="15.75">
      <c r="A17" s="447">
        <v>11</v>
      </c>
      <c r="B17" s="28" t="s">
        <v>169</v>
      </c>
      <c r="C17" s="10"/>
      <c r="D17" s="45">
        <v>25</v>
      </c>
      <c r="E17" s="45">
        <v>56.09</v>
      </c>
      <c r="F17" s="45">
        <f t="shared" si="0"/>
        <v>140.22499999999999</v>
      </c>
      <c r="G17" s="286">
        <v>2</v>
      </c>
      <c r="H17" s="287">
        <v>56.2</v>
      </c>
      <c r="I17" s="286">
        <f t="shared" si="1"/>
        <v>11.24</v>
      </c>
      <c r="J17" s="290">
        <v>25</v>
      </c>
      <c r="K17" s="288">
        <v>15.08</v>
      </c>
      <c r="L17" s="288">
        <f>J17*K17/10</f>
        <v>37.700000000000003</v>
      </c>
      <c r="M17" s="45">
        <v>25</v>
      </c>
      <c r="N17" s="45">
        <v>56.09</v>
      </c>
      <c r="O17" s="45">
        <f t="shared" si="2"/>
        <v>140.22499999999999</v>
      </c>
      <c r="Q17" s="29"/>
    </row>
    <row r="18" spans="1:17" ht="15.75">
      <c r="A18" s="447">
        <v>12</v>
      </c>
      <c r="B18" s="28" t="s">
        <v>170</v>
      </c>
      <c r="C18" s="10"/>
      <c r="D18" s="45">
        <v>25</v>
      </c>
      <c r="E18" s="45">
        <v>56.09</v>
      </c>
      <c r="F18" s="45">
        <f t="shared" si="0"/>
        <v>140.22499999999999</v>
      </c>
      <c r="G18" s="286"/>
      <c r="H18" s="287"/>
      <c r="I18" s="286"/>
      <c r="J18" s="290">
        <v>27</v>
      </c>
      <c r="K18" s="288">
        <v>15.08</v>
      </c>
      <c r="L18" s="288">
        <f>J18*K18/10</f>
        <v>40.716000000000001</v>
      </c>
      <c r="M18" s="45">
        <v>25</v>
      </c>
      <c r="N18" s="45">
        <v>56.09</v>
      </c>
      <c r="O18" s="45">
        <f t="shared" si="2"/>
        <v>140.22499999999999</v>
      </c>
      <c r="Q18" s="29"/>
    </row>
    <row r="19" spans="1:17" ht="15.75">
      <c r="A19" s="447">
        <v>13</v>
      </c>
      <c r="B19" s="30" t="s">
        <v>171</v>
      </c>
      <c r="C19" s="10"/>
      <c r="D19" s="306">
        <v>7.5</v>
      </c>
      <c r="E19" s="307">
        <v>56</v>
      </c>
      <c r="F19" s="308">
        <f>E19*D19/10</f>
        <v>42</v>
      </c>
      <c r="G19" s="292">
        <v>8</v>
      </c>
      <c r="H19" s="293">
        <v>58.79</v>
      </c>
      <c r="I19" s="295">
        <v>47.03</v>
      </c>
      <c r="J19" s="292">
        <v>59</v>
      </c>
      <c r="K19" s="294">
        <v>15.5</v>
      </c>
      <c r="L19" s="291">
        <v>91.45</v>
      </c>
      <c r="M19" s="306">
        <v>8</v>
      </c>
      <c r="N19" s="307">
        <v>56</v>
      </c>
      <c r="O19" s="308">
        <f>N19*M19/10</f>
        <v>44.8</v>
      </c>
      <c r="Q19" s="29"/>
    </row>
    <row r="20" spans="1:17" ht="15.75">
      <c r="A20" s="447">
        <v>14</v>
      </c>
      <c r="B20" s="31" t="s">
        <v>172</v>
      </c>
      <c r="C20" s="10"/>
      <c r="D20" s="306">
        <v>15</v>
      </c>
      <c r="E20" s="307">
        <v>56</v>
      </c>
      <c r="F20" s="308">
        <f t="shared" ref="F20:F39" si="3">E20*D20/10</f>
        <v>84</v>
      </c>
      <c r="G20" s="284">
        <v>18</v>
      </c>
      <c r="H20" s="293">
        <v>58.79</v>
      </c>
      <c r="I20" s="295">
        <v>105.82</v>
      </c>
      <c r="J20" s="295"/>
      <c r="K20" s="296"/>
      <c r="L20" s="291">
        <f t="shared" ref="L20:L39" si="4">J20*K20/10</f>
        <v>0</v>
      </c>
      <c r="M20" s="306">
        <v>15</v>
      </c>
      <c r="N20" s="307">
        <v>56</v>
      </c>
      <c r="O20" s="308">
        <f t="shared" ref="O20:O39" si="5">N20*M20/10</f>
        <v>84</v>
      </c>
      <c r="Q20" s="29"/>
    </row>
    <row r="21" spans="1:17" ht="15.75">
      <c r="A21" s="447">
        <v>15</v>
      </c>
      <c r="B21" s="31" t="s">
        <v>173</v>
      </c>
      <c r="C21" s="10"/>
      <c r="D21" s="310">
        <v>14.7</v>
      </c>
      <c r="E21" s="307">
        <v>56</v>
      </c>
      <c r="F21" s="308">
        <f t="shared" si="3"/>
        <v>82.32</v>
      </c>
      <c r="G21" s="283">
        <v>23</v>
      </c>
      <c r="H21" s="293">
        <v>58.79</v>
      </c>
      <c r="I21" s="295">
        <v>135.21</v>
      </c>
      <c r="J21" s="295"/>
      <c r="K21" s="296"/>
      <c r="L21" s="291">
        <f t="shared" si="4"/>
        <v>0</v>
      </c>
      <c r="M21" s="306">
        <v>15</v>
      </c>
      <c r="N21" s="307">
        <v>56</v>
      </c>
      <c r="O21" s="308">
        <f t="shared" si="5"/>
        <v>84</v>
      </c>
      <c r="Q21" s="29"/>
    </row>
    <row r="22" spans="1:17" ht="15.75">
      <c r="A22" s="447">
        <v>16</v>
      </c>
      <c r="B22" s="31" t="s">
        <v>174</v>
      </c>
      <c r="C22" s="10"/>
      <c r="D22" s="310">
        <v>22.2</v>
      </c>
      <c r="E22" s="307">
        <v>56</v>
      </c>
      <c r="F22" s="308">
        <f t="shared" si="3"/>
        <v>124.32000000000001</v>
      </c>
      <c r="G22" s="283">
        <v>2</v>
      </c>
      <c r="H22" s="293">
        <v>58.79</v>
      </c>
      <c r="I22" s="295">
        <v>11.75</v>
      </c>
      <c r="J22" s="295">
        <v>0</v>
      </c>
      <c r="K22" s="296"/>
      <c r="L22" s="291">
        <f t="shared" si="4"/>
        <v>0</v>
      </c>
      <c r="M22" s="306">
        <v>22</v>
      </c>
      <c r="N22" s="307">
        <v>56</v>
      </c>
      <c r="O22" s="308">
        <f t="shared" si="5"/>
        <v>123.2</v>
      </c>
      <c r="Q22" s="32"/>
    </row>
    <row r="23" spans="1:17" ht="15.75">
      <c r="A23" s="447">
        <v>17</v>
      </c>
      <c r="B23" s="31" t="s">
        <v>175</v>
      </c>
      <c r="C23" s="10"/>
      <c r="D23" s="306">
        <v>11</v>
      </c>
      <c r="E23" s="307">
        <v>56</v>
      </c>
      <c r="F23" s="308">
        <f t="shared" si="3"/>
        <v>61.6</v>
      </c>
      <c r="G23" s="283">
        <v>6</v>
      </c>
      <c r="H23" s="293">
        <v>58.79</v>
      </c>
      <c r="I23" s="295">
        <v>35.270000000000003</v>
      </c>
      <c r="J23" s="283">
        <v>3</v>
      </c>
      <c r="K23" s="294">
        <v>15.5</v>
      </c>
      <c r="L23" s="291">
        <f t="shared" si="4"/>
        <v>4.6500000000000004</v>
      </c>
      <c r="M23" s="306">
        <v>11</v>
      </c>
      <c r="N23" s="307">
        <v>56</v>
      </c>
      <c r="O23" s="308">
        <f t="shared" si="5"/>
        <v>61.6</v>
      </c>
      <c r="Q23" s="32"/>
    </row>
    <row r="24" spans="1:17" ht="15.75">
      <c r="A24" s="447">
        <v>18</v>
      </c>
      <c r="B24" s="31" t="s">
        <v>176</v>
      </c>
      <c r="C24" s="10"/>
      <c r="D24" s="310">
        <v>13.6</v>
      </c>
      <c r="E24" s="307">
        <v>56</v>
      </c>
      <c r="F24" s="308">
        <f t="shared" si="3"/>
        <v>76.16</v>
      </c>
      <c r="G24" s="283">
        <v>6</v>
      </c>
      <c r="H24" s="293">
        <v>58.79</v>
      </c>
      <c r="I24" s="295">
        <v>35.270000000000003</v>
      </c>
      <c r="J24" s="295">
        <v>0</v>
      </c>
      <c r="K24" s="296"/>
      <c r="L24" s="291">
        <f t="shared" si="4"/>
        <v>0</v>
      </c>
      <c r="M24" s="306">
        <v>14</v>
      </c>
      <c r="N24" s="307">
        <v>56</v>
      </c>
      <c r="O24" s="308">
        <f t="shared" si="5"/>
        <v>78.400000000000006</v>
      </c>
      <c r="Q24" s="32"/>
    </row>
    <row r="25" spans="1:17" ht="15.75">
      <c r="A25" s="447">
        <v>19</v>
      </c>
      <c r="B25" s="31" t="s">
        <v>177</v>
      </c>
      <c r="C25" s="10"/>
      <c r="D25" s="310">
        <v>36.4</v>
      </c>
      <c r="E25" s="307">
        <v>56</v>
      </c>
      <c r="F25" s="308">
        <f t="shared" si="3"/>
        <v>203.83999999999997</v>
      </c>
      <c r="G25" s="283">
        <v>13</v>
      </c>
      <c r="H25" s="293">
        <v>58.79</v>
      </c>
      <c r="I25" s="295">
        <v>76.42</v>
      </c>
      <c r="J25" s="295">
        <v>0</v>
      </c>
      <c r="K25" s="296"/>
      <c r="L25" s="291">
        <f t="shared" si="4"/>
        <v>0</v>
      </c>
      <c r="M25" s="310">
        <v>36.4</v>
      </c>
      <c r="N25" s="307">
        <v>56</v>
      </c>
      <c r="O25" s="308">
        <f t="shared" si="5"/>
        <v>203.83999999999997</v>
      </c>
      <c r="Q25" s="32"/>
    </row>
    <row r="26" spans="1:17" ht="15.75">
      <c r="A26" s="447">
        <v>20</v>
      </c>
      <c r="B26" s="31" t="s">
        <v>178</v>
      </c>
      <c r="C26" s="10"/>
      <c r="D26" s="310">
        <v>24.5</v>
      </c>
      <c r="E26" s="307">
        <v>56</v>
      </c>
      <c r="F26" s="308">
        <f t="shared" si="3"/>
        <v>137.19999999999999</v>
      </c>
      <c r="G26" s="283">
        <v>10</v>
      </c>
      <c r="H26" s="293">
        <v>58.79</v>
      </c>
      <c r="I26" s="295">
        <v>58.79</v>
      </c>
      <c r="J26" s="295"/>
      <c r="K26" s="296"/>
      <c r="L26" s="291">
        <f t="shared" si="4"/>
        <v>0</v>
      </c>
      <c r="M26" s="306">
        <v>25</v>
      </c>
      <c r="N26" s="307">
        <v>56</v>
      </c>
      <c r="O26" s="308">
        <f t="shared" si="5"/>
        <v>140</v>
      </c>
      <c r="Q26" s="32"/>
    </row>
    <row r="27" spans="1:17" ht="15.75">
      <c r="A27" s="447">
        <v>21</v>
      </c>
      <c r="B27" s="31" t="s">
        <v>179</v>
      </c>
      <c r="C27" s="10"/>
      <c r="D27" s="306">
        <v>15</v>
      </c>
      <c r="E27" s="307">
        <v>56</v>
      </c>
      <c r="F27" s="308">
        <f t="shared" si="3"/>
        <v>84</v>
      </c>
      <c r="G27" s="284">
        <v>9</v>
      </c>
      <c r="H27" s="293">
        <v>58.79</v>
      </c>
      <c r="I27" s="295">
        <v>52.91</v>
      </c>
      <c r="J27" s="295">
        <v>0</v>
      </c>
      <c r="K27" s="296" t="s">
        <v>21</v>
      </c>
      <c r="L27" s="291">
        <v>0</v>
      </c>
      <c r="M27" s="306">
        <v>15</v>
      </c>
      <c r="N27" s="307">
        <v>56</v>
      </c>
      <c r="O27" s="308">
        <f t="shared" si="5"/>
        <v>84</v>
      </c>
      <c r="Q27" s="32"/>
    </row>
    <row r="28" spans="1:17" ht="15.75">
      <c r="A28" s="447">
        <v>22</v>
      </c>
      <c r="B28" s="31" t="s">
        <v>180</v>
      </c>
      <c r="C28" s="10"/>
      <c r="D28" s="310">
        <v>23.5</v>
      </c>
      <c r="E28" s="307">
        <v>56</v>
      </c>
      <c r="F28" s="308">
        <f t="shared" si="3"/>
        <v>131.6</v>
      </c>
      <c r="G28" s="283">
        <v>20</v>
      </c>
      <c r="H28" s="293">
        <v>58.79</v>
      </c>
      <c r="I28" s="295">
        <v>117.58</v>
      </c>
      <c r="J28" s="295">
        <v>0</v>
      </c>
      <c r="K28" s="296" t="s">
        <v>21</v>
      </c>
      <c r="L28" s="291">
        <v>0</v>
      </c>
      <c r="M28" s="306">
        <v>24</v>
      </c>
      <c r="N28" s="307">
        <v>56</v>
      </c>
      <c r="O28" s="308">
        <f t="shared" si="5"/>
        <v>134.4</v>
      </c>
      <c r="Q28" s="32"/>
    </row>
    <row r="29" spans="1:17" ht="15.75">
      <c r="A29" s="447">
        <v>23</v>
      </c>
      <c r="B29" s="124" t="s">
        <v>181</v>
      </c>
      <c r="C29" s="10"/>
      <c r="D29" s="131">
        <v>16</v>
      </c>
      <c r="E29" s="55">
        <v>53.97</v>
      </c>
      <c r="F29" s="308">
        <f t="shared" si="3"/>
        <v>86.352000000000004</v>
      </c>
      <c r="G29" s="298">
        <v>0</v>
      </c>
      <c r="H29" s="278">
        <v>0</v>
      </c>
      <c r="I29" s="278">
        <f>G29*H29/10</f>
        <v>0</v>
      </c>
      <c r="J29" s="278">
        <v>38</v>
      </c>
      <c r="K29" s="297" t="s">
        <v>538</v>
      </c>
      <c r="L29" s="291">
        <f t="shared" si="4"/>
        <v>60.42</v>
      </c>
      <c r="M29" s="131">
        <v>16</v>
      </c>
      <c r="N29" s="55">
        <v>53.97</v>
      </c>
      <c r="O29" s="308">
        <f t="shared" si="5"/>
        <v>86.352000000000004</v>
      </c>
      <c r="Q29" s="32"/>
    </row>
    <row r="30" spans="1:17" ht="15.75">
      <c r="A30" s="447">
        <v>24</v>
      </c>
      <c r="B30" s="124" t="s">
        <v>182</v>
      </c>
      <c r="C30" s="10"/>
      <c r="D30" s="131">
        <v>16</v>
      </c>
      <c r="E30" s="55">
        <v>53.97</v>
      </c>
      <c r="F30" s="308">
        <f t="shared" si="3"/>
        <v>86.352000000000004</v>
      </c>
      <c r="G30" s="298">
        <v>0</v>
      </c>
      <c r="H30" s="278">
        <v>0</v>
      </c>
      <c r="I30" s="278">
        <f t="shared" ref="I30:I39" si="6">G30*H30/10</f>
        <v>0</v>
      </c>
      <c r="J30" s="278">
        <v>37</v>
      </c>
      <c r="K30" s="297" t="s">
        <v>538</v>
      </c>
      <c r="L30" s="291">
        <f t="shared" si="4"/>
        <v>58.830000000000005</v>
      </c>
      <c r="M30" s="131">
        <v>16</v>
      </c>
      <c r="N30" s="55">
        <v>53.97</v>
      </c>
      <c r="O30" s="308">
        <f t="shared" si="5"/>
        <v>86.352000000000004</v>
      </c>
      <c r="Q30" s="32"/>
    </row>
    <row r="31" spans="1:17" ht="15.75">
      <c r="A31" s="447">
        <v>25</v>
      </c>
      <c r="B31" s="124" t="s">
        <v>183</v>
      </c>
      <c r="C31" s="10"/>
      <c r="D31" s="55">
        <v>55</v>
      </c>
      <c r="E31" s="55">
        <v>53.97</v>
      </c>
      <c r="F31" s="308">
        <f t="shared" si="3"/>
        <v>296.83499999999998</v>
      </c>
      <c r="G31" s="298">
        <v>0</v>
      </c>
      <c r="H31" s="278">
        <v>0</v>
      </c>
      <c r="I31" s="278">
        <f t="shared" si="6"/>
        <v>0</v>
      </c>
      <c r="J31" s="278">
        <v>90</v>
      </c>
      <c r="K31" s="297" t="s">
        <v>538</v>
      </c>
      <c r="L31" s="291">
        <f t="shared" si="4"/>
        <v>143.1</v>
      </c>
      <c r="M31" s="55">
        <v>55</v>
      </c>
      <c r="N31" s="55">
        <v>53.97</v>
      </c>
      <c r="O31" s="308">
        <f t="shared" si="5"/>
        <v>296.83499999999998</v>
      </c>
      <c r="Q31" s="32"/>
    </row>
    <row r="32" spans="1:17" ht="15.75">
      <c r="A32" s="447">
        <v>26</v>
      </c>
      <c r="B32" s="124" t="s">
        <v>184</v>
      </c>
      <c r="C32" s="10"/>
      <c r="D32" s="131">
        <v>26</v>
      </c>
      <c r="E32" s="55">
        <v>53.97</v>
      </c>
      <c r="F32" s="308">
        <f t="shared" si="3"/>
        <v>140.322</v>
      </c>
      <c r="G32" s="298">
        <v>3</v>
      </c>
      <c r="H32" s="297">
        <v>56.51</v>
      </c>
      <c r="I32" s="278">
        <f t="shared" si="6"/>
        <v>16.952999999999999</v>
      </c>
      <c r="J32" s="278">
        <v>31</v>
      </c>
      <c r="K32" s="297" t="s">
        <v>538</v>
      </c>
      <c r="L32" s="291">
        <f t="shared" si="4"/>
        <v>49.290000000000006</v>
      </c>
      <c r="M32" s="131">
        <v>26</v>
      </c>
      <c r="N32" s="55">
        <v>53.97</v>
      </c>
      <c r="O32" s="308">
        <f t="shared" si="5"/>
        <v>140.322</v>
      </c>
      <c r="Q32" s="33"/>
    </row>
    <row r="33" spans="1:17" ht="15.75">
      <c r="A33" s="447">
        <v>27</v>
      </c>
      <c r="B33" s="124" t="s">
        <v>185</v>
      </c>
      <c r="C33" s="10"/>
      <c r="D33" s="131">
        <v>28</v>
      </c>
      <c r="E33" s="55">
        <v>53.97</v>
      </c>
      <c r="F33" s="308">
        <f t="shared" si="3"/>
        <v>151.11599999999999</v>
      </c>
      <c r="G33" s="298">
        <v>5</v>
      </c>
      <c r="H33" s="297">
        <v>56.51</v>
      </c>
      <c r="I33" s="278">
        <f t="shared" si="6"/>
        <v>28.255000000000003</v>
      </c>
      <c r="J33" s="278">
        <v>0</v>
      </c>
      <c r="K33" s="297" t="s">
        <v>538</v>
      </c>
      <c r="L33" s="291">
        <f t="shared" si="4"/>
        <v>0</v>
      </c>
      <c r="M33" s="131">
        <v>23</v>
      </c>
      <c r="N33" s="55">
        <v>53.97</v>
      </c>
      <c r="O33" s="308">
        <f t="shared" si="5"/>
        <v>124.131</v>
      </c>
      <c r="Q33" s="33"/>
    </row>
    <row r="34" spans="1:17" ht="15.75">
      <c r="A34" s="447">
        <v>28</v>
      </c>
      <c r="B34" s="124" t="s">
        <v>186</v>
      </c>
      <c r="C34" s="10"/>
      <c r="D34" s="131">
        <v>30</v>
      </c>
      <c r="E34" s="55">
        <v>53.97</v>
      </c>
      <c r="F34" s="308">
        <f t="shared" si="3"/>
        <v>161.91</v>
      </c>
      <c r="G34" s="298">
        <v>10</v>
      </c>
      <c r="H34" s="297">
        <v>56.51</v>
      </c>
      <c r="I34" s="278">
        <f t="shared" si="6"/>
        <v>56.510000000000005</v>
      </c>
      <c r="J34" s="278">
        <v>20</v>
      </c>
      <c r="K34" s="297" t="s">
        <v>538</v>
      </c>
      <c r="L34" s="291">
        <f t="shared" si="4"/>
        <v>31.8</v>
      </c>
      <c r="M34" s="131">
        <v>40</v>
      </c>
      <c r="N34" s="55">
        <v>53.97</v>
      </c>
      <c r="O34" s="308">
        <f t="shared" si="5"/>
        <v>215.88000000000002</v>
      </c>
      <c r="Q34" s="33"/>
    </row>
    <row r="35" spans="1:17" ht="15.75">
      <c r="A35" s="447">
        <v>29</v>
      </c>
      <c r="B35" s="124" t="s">
        <v>187</v>
      </c>
      <c r="C35" s="10"/>
      <c r="D35" s="131">
        <v>58</v>
      </c>
      <c r="E35" s="55">
        <v>53.97</v>
      </c>
      <c r="F35" s="308">
        <f t="shared" si="3"/>
        <v>313.02599999999995</v>
      </c>
      <c r="G35" s="298">
        <v>4.5</v>
      </c>
      <c r="H35" s="297">
        <v>56.51</v>
      </c>
      <c r="I35" s="278">
        <f t="shared" si="6"/>
        <v>25.429499999999997</v>
      </c>
      <c r="J35" s="278">
        <v>0</v>
      </c>
      <c r="K35" s="297" t="s">
        <v>538</v>
      </c>
      <c r="L35" s="291">
        <f t="shared" si="4"/>
        <v>0</v>
      </c>
      <c r="M35" s="131">
        <v>58</v>
      </c>
      <c r="N35" s="55">
        <v>53.97</v>
      </c>
      <c r="O35" s="308">
        <f t="shared" si="5"/>
        <v>313.02599999999995</v>
      </c>
      <c r="Q35" s="33"/>
    </row>
    <row r="36" spans="1:17" ht="15.75">
      <c r="A36" s="447">
        <v>30</v>
      </c>
      <c r="B36" s="124" t="s">
        <v>188</v>
      </c>
      <c r="C36" s="10"/>
      <c r="D36" s="131">
        <v>37</v>
      </c>
      <c r="E36" s="55">
        <v>53.97</v>
      </c>
      <c r="F36" s="308">
        <f t="shared" si="3"/>
        <v>199.68899999999999</v>
      </c>
      <c r="G36" s="298">
        <v>7.5</v>
      </c>
      <c r="H36" s="297">
        <v>56.51</v>
      </c>
      <c r="I36" s="278">
        <f t="shared" si="6"/>
        <v>42.3825</v>
      </c>
      <c r="J36" s="278">
        <v>0</v>
      </c>
      <c r="K36" s="297" t="s">
        <v>538</v>
      </c>
      <c r="L36" s="291">
        <f t="shared" si="4"/>
        <v>0</v>
      </c>
      <c r="M36" s="131">
        <v>37</v>
      </c>
      <c r="N36" s="55">
        <v>53.97</v>
      </c>
      <c r="O36" s="308">
        <f t="shared" si="5"/>
        <v>199.68899999999999</v>
      </c>
      <c r="Q36" s="33"/>
    </row>
    <row r="37" spans="1:17" ht="15.75">
      <c r="A37" s="447">
        <v>31</v>
      </c>
      <c r="B37" s="124" t="s">
        <v>189</v>
      </c>
      <c r="C37" s="10"/>
      <c r="D37" s="131">
        <v>38</v>
      </c>
      <c r="E37" s="55">
        <v>53.97</v>
      </c>
      <c r="F37" s="308">
        <f t="shared" si="3"/>
        <v>205.08600000000001</v>
      </c>
      <c r="G37" s="298">
        <v>22</v>
      </c>
      <c r="H37" s="297">
        <v>56.51</v>
      </c>
      <c r="I37" s="278">
        <f t="shared" si="6"/>
        <v>124.322</v>
      </c>
      <c r="J37" s="278">
        <v>0</v>
      </c>
      <c r="K37" s="297" t="s">
        <v>538</v>
      </c>
      <c r="L37" s="291">
        <f t="shared" si="4"/>
        <v>0</v>
      </c>
      <c r="M37" s="131">
        <v>33</v>
      </c>
      <c r="N37" s="55">
        <v>53.97</v>
      </c>
      <c r="O37" s="308">
        <f t="shared" si="5"/>
        <v>178.101</v>
      </c>
      <c r="Q37" s="33"/>
    </row>
    <row r="38" spans="1:17" ht="15.75">
      <c r="A38" s="447">
        <v>32</v>
      </c>
      <c r="B38" s="124" t="s">
        <v>190</v>
      </c>
      <c r="C38" s="10"/>
      <c r="D38" s="131">
        <v>9</v>
      </c>
      <c r="E38" s="55">
        <v>53.97</v>
      </c>
      <c r="F38" s="308">
        <f t="shared" si="3"/>
        <v>48.573</v>
      </c>
      <c r="G38" s="298">
        <v>1.5</v>
      </c>
      <c r="H38" s="297">
        <v>56.51</v>
      </c>
      <c r="I38" s="278">
        <f t="shared" si="6"/>
        <v>8.4764999999999997</v>
      </c>
      <c r="J38" s="278">
        <v>20</v>
      </c>
      <c r="K38" s="297" t="s">
        <v>538</v>
      </c>
      <c r="L38" s="291">
        <f t="shared" si="4"/>
        <v>31.8</v>
      </c>
      <c r="M38" s="131">
        <v>9</v>
      </c>
      <c r="N38" s="55">
        <v>53.97</v>
      </c>
      <c r="O38" s="308">
        <f t="shared" si="5"/>
        <v>48.573</v>
      </c>
      <c r="Q38" s="33"/>
    </row>
    <row r="39" spans="1:17" ht="18.75">
      <c r="A39" s="447">
        <v>33</v>
      </c>
      <c r="B39" s="124" t="s">
        <v>191</v>
      </c>
      <c r="C39" s="10"/>
      <c r="D39" s="131">
        <v>19</v>
      </c>
      <c r="E39" s="55">
        <v>53.97</v>
      </c>
      <c r="F39" s="308">
        <f t="shared" si="3"/>
        <v>102.54300000000001</v>
      </c>
      <c r="G39" s="298">
        <v>2</v>
      </c>
      <c r="H39" s="297">
        <v>56.51</v>
      </c>
      <c r="I39" s="278">
        <f t="shared" si="6"/>
        <v>11.302</v>
      </c>
      <c r="J39" s="278">
        <v>30</v>
      </c>
      <c r="K39" s="297" t="s">
        <v>538</v>
      </c>
      <c r="L39" s="291">
        <f t="shared" si="4"/>
        <v>47.7</v>
      </c>
      <c r="M39" s="131">
        <v>19</v>
      </c>
      <c r="N39" s="55">
        <v>53.97</v>
      </c>
      <c r="O39" s="308">
        <f t="shared" si="5"/>
        <v>102.54300000000001</v>
      </c>
      <c r="Q39" s="34"/>
    </row>
    <row r="40" spans="1:17" ht="15.75">
      <c r="A40" s="484" t="s">
        <v>192</v>
      </c>
      <c r="B40" s="484"/>
      <c r="C40" s="10"/>
      <c r="D40" s="374">
        <f>SUM(D7:D39)</f>
        <v>869.87</v>
      </c>
      <c r="E40" s="374">
        <f t="shared" ref="E40:K40" si="7">SUM(E7:E39)</f>
        <v>1826.7500000000007</v>
      </c>
      <c r="F40" s="374">
        <f t="shared" si="7"/>
        <v>4807.0662300000004</v>
      </c>
      <c r="G40" s="374">
        <f t="shared" si="7"/>
        <v>247.8</v>
      </c>
      <c r="H40" s="374">
        <f t="shared" si="7"/>
        <v>1545.7799999999995</v>
      </c>
      <c r="I40" s="374">
        <f t="shared" si="7"/>
        <v>1424.1064999999999</v>
      </c>
      <c r="J40" s="374">
        <f t="shared" si="7"/>
        <v>418</v>
      </c>
      <c r="K40" s="374">
        <f t="shared" si="7"/>
        <v>136.56</v>
      </c>
      <c r="L40" s="374">
        <f>SUM(L7:L39)</f>
        <v>654.75999999999988</v>
      </c>
      <c r="M40" s="41">
        <f>SUM(M7:M39)</f>
        <v>871.87</v>
      </c>
      <c r="N40" s="41">
        <f t="shared" ref="N40:O40" si="8">SUM(N7:N39)</f>
        <v>1826.7500000000007</v>
      </c>
      <c r="O40" s="41">
        <f t="shared" si="8"/>
        <v>4818.2662299999993</v>
      </c>
      <c r="Q40" s="35"/>
    </row>
  </sheetData>
  <mergeCells count="19">
    <mergeCell ref="W5:W6"/>
    <mergeCell ref="J5:L5"/>
    <mergeCell ref="M5:O5"/>
    <mergeCell ref="P5:P6"/>
    <mergeCell ref="Q5:Q6"/>
    <mergeCell ref="R5:R6"/>
    <mergeCell ref="V5:V6"/>
    <mergeCell ref="A40:B40"/>
    <mergeCell ref="S5:S6"/>
    <mergeCell ref="T5:T6"/>
    <mergeCell ref="U5:U6"/>
    <mergeCell ref="A5:A6"/>
    <mergeCell ref="B5:B6"/>
    <mergeCell ref="C5:C6"/>
    <mergeCell ref="D5:F5"/>
    <mergeCell ref="G5:I5"/>
    <mergeCell ref="A2:O2"/>
    <mergeCell ref="A3:O3"/>
    <mergeCell ref="N4:O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4" workbookViewId="0">
      <selection activeCell="N7" sqref="N7"/>
    </sheetView>
  </sheetViews>
  <sheetFormatPr defaultRowHeight="15"/>
  <cols>
    <col min="1" max="1" width="7.140625" customWidth="1"/>
    <col min="2" max="2" width="15" style="175" customWidth="1"/>
    <col min="3" max="3" width="11.5703125" customWidth="1"/>
    <col min="4" max="4" width="12.5703125" customWidth="1"/>
    <col min="5" max="5" width="12" customWidth="1"/>
    <col min="6" max="6" width="11.5703125" customWidth="1"/>
    <col min="7" max="7" width="12.85546875" customWidth="1"/>
    <col min="8" max="8" width="12.140625" customWidth="1"/>
    <col min="9" max="9" width="11.5703125" customWidth="1"/>
    <col min="10" max="10" width="12.7109375" customWidth="1"/>
    <col min="11" max="11" width="12" customWidth="1"/>
  </cols>
  <sheetData>
    <row r="1" spans="1:15" ht="15.75">
      <c r="K1" s="179" t="s">
        <v>289</v>
      </c>
      <c r="L1" s="179"/>
    </row>
    <row r="2" spans="1:15">
      <c r="A2" s="498" t="s">
        <v>592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</row>
    <row r="3" spans="1:15" ht="15.75">
      <c r="A3" s="497" t="s">
        <v>600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25"/>
      <c r="M3" s="25"/>
      <c r="N3" s="25"/>
      <c r="O3" s="25"/>
    </row>
    <row r="5" spans="1:15" s="37" customFormat="1" ht="19.5" customHeight="1">
      <c r="A5" s="499" t="s">
        <v>153</v>
      </c>
      <c r="B5" s="500" t="s">
        <v>148</v>
      </c>
      <c r="C5" s="502" t="s">
        <v>193</v>
      </c>
      <c r="D5" s="503"/>
      <c r="E5" s="503"/>
      <c r="F5" s="503"/>
      <c r="G5" s="503"/>
      <c r="H5" s="503"/>
      <c r="I5" s="503"/>
      <c r="J5" s="503"/>
      <c r="K5" s="504"/>
      <c r="L5" s="36"/>
    </row>
    <row r="6" spans="1:15" s="37" customFormat="1" ht="35.1" customHeight="1">
      <c r="A6" s="499"/>
      <c r="B6" s="501"/>
      <c r="C6" s="502" t="s">
        <v>193</v>
      </c>
      <c r="D6" s="503"/>
      <c r="E6" s="504"/>
      <c r="F6" s="505" t="s">
        <v>324</v>
      </c>
      <c r="G6" s="503"/>
      <c r="H6" s="504"/>
      <c r="I6" s="505" t="s">
        <v>325</v>
      </c>
      <c r="J6" s="503"/>
      <c r="K6" s="504"/>
      <c r="L6" s="36"/>
    </row>
    <row r="7" spans="1:15" s="37" customFormat="1" ht="45.75" customHeight="1">
      <c r="A7" s="499"/>
      <c r="B7" s="501"/>
      <c r="C7" s="126" t="s">
        <v>194</v>
      </c>
      <c r="D7" s="42" t="s">
        <v>195</v>
      </c>
      <c r="E7" s="126" t="s">
        <v>196</v>
      </c>
      <c r="F7" s="126" t="s">
        <v>194</v>
      </c>
      <c r="G7" s="42" t="s">
        <v>195</v>
      </c>
      <c r="H7" s="126" t="s">
        <v>158</v>
      </c>
      <c r="I7" s="126" t="s">
        <v>156</v>
      </c>
      <c r="J7" s="42" t="s">
        <v>157</v>
      </c>
      <c r="K7" s="126" t="s">
        <v>158</v>
      </c>
      <c r="L7" s="39"/>
      <c r="M7" s="40"/>
    </row>
    <row r="8" spans="1:15" s="37" customFormat="1" ht="15.75">
      <c r="A8" s="43">
        <v>1</v>
      </c>
      <c r="B8" s="63" t="s">
        <v>159</v>
      </c>
      <c r="C8" s="45">
        <v>55</v>
      </c>
      <c r="D8" s="45">
        <v>56.09</v>
      </c>
      <c r="E8" s="45">
        <f>C8*D8/10</f>
        <v>308.495</v>
      </c>
      <c r="F8" s="46">
        <v>52</v>
      </c>
      <c r="G8" s="46">
        <v>56.14</v>
      </c>
      <c r="H8" s="46">
        <f t="shared" ref="H8:H19" si="0">F8*G8/10</f>
        <v>291.928</v>
      </c>
      <c r="I8" s="47">
        <v>0</v>
      </c>
      <c r="J8" s="47">
        <v>0</v>
      </c>
      <c r="K8" s="47">
        <v>0</v>
      </c>
    </row>
    <row r="9" spans="1:15" s="37" customFormat="1" ht="15.75">
      <c r="A9" s="43">
        <v>2</v>
      </c>
      <c r="B9" s="63" t="s">
        <v>160</v>
      </c>
      <c r="C9" s="45">
        <v>64</v>
      </c>
      <c r="D9" s="45">
        <v>56.09</v>
      </c>
      <c r="E9" s="45">
        <f t="shared" ref="E9:E19" si="1">C9*D9/10</f>
        <v>358.976</v>
      </c>
      <c r="F9" s="46">
        <v>64</v>
      </c>
      <c r="G9" s="46">
        <v>56.14</v>
      </c>
      <c r="H9" s="46">
        <f t="shared" si="0"/>
        <v>359.29599999999999</v>
      </c>
      <c r="I9" s="47">
        <v>0</v>
      </c>
      <c r="J9" s="47">
        <v>0</v>
      </c>
      <c r="K9" s="47">
        <v>0</v>
      </c>
    </row>
    <row r="10" spans="1:15" s="37" customFormat="1" ht="15.75">
      <c r="A10" s="43">
        <v>3</v>
      </c>
      <c r="B10" s="63" t="s">
        <v>161</v>
      </c>
      <c r="C10" s="45">
        <v>30</v>
      </c>
      <c r="D10" s="45">
        <v>56.09</v>
      </c>
      <c r="E10" s="45">
        <f t="shared" si="1"/>
        <v>168.27</v>
      </c>
      <c r="F10" s="46">
        <v>30</v>
      </c>
      <c r="G10" s="46">
        <v>56.14</v>
      </c>
      <c r="H10" s="46">
        <f t="shared" si="0"/>
        <v>168.42000000000002</v>
      </c>
      <c r="I10" s="47">
        <v>0</v>
      </c>
      <c r="J10" s="47">
        <v>0</v>
      </c>
      <c r="K10" s="47">
        <v>0</v>
      </c>
    </row>
    <row r="11" spans="1:15" s="37" customFormat="1" ht="15.75">
      <c r="A11" s="43">
        <v>4</v>
      </c>
      <c r="B11" s="63" t="s">
        <v>162</v>
      </c>
      <c r="C11" s="45">
        <v>18.97</v>
      </c>
      <c r="D11" s="45">
        <v>56.09</v>
      </c>
      <c r="E11" s="45">
        <f t="shared" si="1"/>
        <v>106.40272999999999</v>
      </c>
      <c r="F11" s="46">
        <v>18.97</v>
      </c>
      <c r="G11" s="46">
        <v>56.14</v>
      </c>
      <c r="H11" s="46">
        <f t="shared" si="0"/>
        <v>106.49758</v>
      </c>
      <c r="I11" s="48">
        <v>1.5</v>
      </c>
      <c r="J11" s="305">
        <v>55</v>
      </c>
      <c r="K11" s="305">
        <f>I11*J11/10</f>
        <v>8.25</v>
      </c>
    </row>
    <row r="12" spans="1:15" s="37" customFormat="1" ht="15.75">
      <c r="A12" s="43">
        <v>5</v>
      </c>
      <c r="B12" s="63" t="s">
        <v>163</v>
      </c>
      <c r="C12" s="45">
        <v>18</v>
      </c>
      <c r="D12" s="45">
        <v>56.09</v>
      </c>
      <c r="E12" s="45">
        <f t="shared" si="1"/>
        <v>100.96200000000002</v>
      </c>
      <c r="F12" s="46">
        <v>18</v>
      </c>
      <c r="G12" s="46">
        <v>56.14</v>
      </c>
      <c r="H12" s="46">
        <f t="shared" si="0"/>
        <v>101.05199999999999</v>
      </c>
      <c r="I12" s="48">
        <v>2.5</v>
      </c>
      <c r="J12" s="305">
        <v>55</v>
      </c>
      <c r="K12" s="305">
        <f>I12*J12/10</f>
        <v>13.75</v>
      </c>
    </row>
    <row r="13" spans="1:15" s="37" customFormat="1" ht="15.75">
      <c r="A13" s="43">
        <v>6</v>
      </c>
      <c r="B13" s="63" t="s">
        <v>164</v>
      </c>
      <c r="C13" s="45">
        <v>45</v>
      </c>
      <c r="D13" s="45">
        <v>56.09</v>
      </c>
      <c r="E13" s="45">
        <f t="shared" si="1"/>
        <v>252.40500000000003</v>
      </c>
      <c r="F13" s="46">
        <v>45</v>
      </c>
      <c r="G13" s="46">
        <v>56.14</v>
      </c>
      <c r="H13" s="46">
        <f t="shared" si="0"/>
        <v>252.63000000000002</v>
      </c>
      <c r="I13" s="48">
        <v>0.5</v>
      </c>
      <c r="J13" s="305">
        <v>55</v>
      </c>
      <c r="K13" s="305">
        <f>I13*J13/10</f>
        <v>2.75</v>
      </c>
    </row>
    <row r="14" spans="1:15" s="37" customFormat="1" ht="15.75">
      <c r="A14" s="43">
        <v>7</v>
      </c>
      <c r="B14" s="63" t="s">
        <v>165</v>
      </c>
      <c r="C14" s="45">
        <v>10</v>
      </c>
      <c r="D14" s="45">
        <v>56.09</v>
      </c>
      <c r="E14" s="45">
        <f t="shared" si="1"/>
        <v>56.090000000000011</v>
      </c>
      <c r="F14" s="46">
        <v>10</v>
      </c>
      <c r="G14" s="46">
        <v>56.14</v>
      </c>
      <c r="H14" s="46">
        <f t="shared" si="0"/>
        <v>56.14</v>
      </c>
      <c r="I14" s="47">
        <v>0</v>
      </c>
      <c r="J14" s="47">
        <v>0</v>
      </c>
      <c r="K14" s="47">
        <v>0</v>
      </c>
    </row>
    <row r="15" spans="1:15" s="37" customFormat="1" ht="15.75">
      <c r="A15" s="43">
        <v>8</v>
      </c>
      <c r="B15" s="63" t="s">
        <v>166</v>
      </c>
      <c r="C15" s="45">
        <v>2</v>
      </c>
      <c r="D15" s="45">
        <v>56.09</v>
      </c>
      <c r="E15" s="45">
        <f t="shared" si="1"/>
        <v>11.218</v>
      </c>
      <c r="F15" s="46">
        <v>2</v>
      </c>
      <c r="G15" s="46">
        <v>56.14</v>
      </c>
      <c r="H15" s="46">
        <f t="shared" si="0"/>
        <v>11.228</v>
      </c>
      <c r="I15" s="47">
        <v>0</v>
      </c>
      <c r="J15" s="47">
        <v>0</v>
      </c>
      <c r="K15" s="47">
        <v>0</v>
      </c>
    </row>
    <row r="16" spans="1:15" s="37" customFormat="1" ht="15.75">
      <c r="A16" s="43">
        <v>9</v>
      </c>
      <c r="B16" s="63" t="s">
        <v>167</v>
      </c>
      <c r="C16" s="45">
        <v>11</v>
      </c>
      <c r="D16" s="45">
        <v>56.09</v>
      </c>
      <c r="E16" s="45">
        <f t="shared" si="1"/>
        <v>61.698999999999998</v>
      </c>
      <c r="F16" s="46">
        <v>11</v>
      </c>
      <c r="G16" s="46">
        <v>56.14</v>
      </c>
      <c r="H16" s="46">
        <f t="shared" si="0"/>
        <v>61.753999999999998</v>
      </c>
      <c r="I16" s="48">
        <v>10.5</v>
      </c>
      <c r="J16" s="305">
        <v>55</v>
      </c>
      <c r="K16" s="305">
        <f>I16*J16/10</f>
        <v>57.75</v>
      </c>
    </row>
    <row r="17" spans="1:11" s="37" customFormat="1" ht="15.75">
      <c r="A17" s="43">
        <v>10</v>
      </c>
      <c r="B17" s="63" t="s">
        <v>168</v>
      </c>
      <c r="C17" s="45">
        <v>50.5</v>
      </c>
      <c r="D17" s="45">
        <v>56.09</v>
      </c>
      <c r="E17" s="45">
        <f t="shared" si="1"/>
        <v>283.25450000000001</v>
      </c>
      <c r="F17" s="46">
        <v>50.5</v>
      </c>
      <c r="G17" s="46">
        <v>56.14</v>
      </c>
      <c r="H17" s="46">
        <f t="shared" si="0"/>
        <v>283.50700000000001</v>
      </c>
      <c r="I17" s="47">
        <v>0</v>
      </c>
      <c r="J17" s="47">
        <v>0</v>
      </c>
      <c r="K17" s="47">
        <v>0</v>
      </c>
    </row>
    <row r="18" spans="1:11" s="37" customFormat="1" ht="15.75">
      <c r="A18" s="43">
        <v>11</v>
      </c>
      <c r="B18" s="63" t="s">
        <v>169</v>
      </c>
      <c r="C18" s="45">
        <v>25</v>
      </c>
      <c r="D18" s="45">
        <v>56.09</v>
      </c>
      <c r="E18" s="45">
        <f t="shared" si="1"/>
        <v>140.22499999999999</v>
      </c>
      <c r="F18" s="46">
        <v>18</v>
      </c>
      <c r="G18" s="46">
        <v>56.14</v>
      </c>
      <c r="H18" s="46">
        <f t="shared" si="0"/>
        <v>101.05199999999999</v>
      </c>
      <c r="I18" s="47">
        <v>0</v>
      </c>
      <c r="J18" s="47">
        <v>0</v>
      </c>
      <c r="K18" s="47">
        <v>0</v>
      </c>
    </row>
    <row r="19" spans="1:11" s="37" customFormat="1" ht="15.75">
      <c r="A19" s="43">
        <v>12</v>
      </c>
      <c r="B19" s="63" t="s">
        <v>170</v>
      </c>
      <c r="C19" s="45">
        <v>25</v>
      </c>
      <c r="D19" s="45">
        <v>56.09</v>
      </c>
      <c r="E19" s="45">
        <f t="shared" si="1"/>
        <v>140.22499999999999</v>
      </c>
      <c r="F19" s="46">
        <v>20</v>
      </c>
      <c r="G19" s="46">
        <v>56.14</v>
      </c>
      <c r="H19" s="46">
        <f t="shared" si="0"/>
        <v>112.28</v>
      </c>
      <c r="I19" s="47">
        <v>0</v>
      </c>
      <c r="J19" s="47">
        <v>0</v>
      </c>
      <c r="K19" s="47">
        <v>0</v>
      </c>
    </row>
    <row r="20" spans="1:11" s="37" customFormat="1" ht="15.75">
      <c r="A20" s="43">
        <v>13</v>
      </c>
      <c r="B20" s="49" t="s">
        <v>171</v>
      </c>
      <c r="C20" s="306">
        <v>7.5</v>
      </c>
      <c r="D20" s="307">
        <v>56</v>
      </c>
      <c r="E20" s="308">
        <f>D20*C20/10</f>
        <v>42</v>
      </c>
      <c r="F20" s="50">
        <v>7.5</v>
      </c>
      <c r="G20" s="299">
        <v>56</v>
      </c>
      <c r="H20" s="300">
        <f>G20*F20/10</f>
        <v>42</v>
      </c>
      <c r="I20" s="51">
        <v>0</v>
      </c>
      <c r="J20" s="51">
        <v>0</v>
      </c>
      <c r="K20" s="53">
        <v>0</v>
      </c>
    </row>
    <row r="21" spans="1:11" s="37" customFormat="1" ht="15.75">
      <c r="A21" s="43">
        <v>14</v>
      </c>
      <c r="B21" s="52" t="s">
        <v>172</v>
      </c>
      <c r="C21" s="306">
        <v>15</v>
      </c>
      <c r="D21" s="307">
        <v>56</v>
      </c>
      <c r="E21" s="308">
        <f t="shared" ref="E21:E40" si="2">D21*C21/10</f>
        <v>84</v>
      </c>
      <c r="F21" s="50">
        <v>8</v>
      </c>
      <c r="G21" s="299">
        <v>56</v>
      </c>
      <c r="H21" s="300">
        <f t="shared" ref="H21:H40" si="3">G21*F21/10</f>
        <v>44.8</v>
      </c>
      <c r="I21" s="51">
        <v>7</v>
      </c>
      <c r="J21" s="51">
        <v>56</v>
      </c>
      <c r="K21" s="309">
        <v>39.200000000000003</v>
      </c>
    </row>
    <row r="22" spans="1:11" s="37" customFormat="1" ht="15.75">
      <c r="A22" s="43">
        <v>15</v>
      </c>
      <c r="B22" s="52" t="s">
        <v>173</v>
      </c>
      <c r="C22" s="310">
        <v>14.7</v>
      </c>
      <c r="D22" s="307">
        <v>56</v>
      </c>
      <c r="E22" s="308">
        <f t="shared" si="2"/>
        <v>82.32</v>
      </c>
      <c r="F22" s="50">
        <v>7.7</v>
      </c>
      <c r="G22" s="299">
        <v>56</v>
      </c>
      <c r="H22" s="300">
        <f t="shared" si="3"/>
        <v>43.12</v>
      </c>
      <c r="I22" s="51">
        <v>7</v>
      </c>
      <c r="J22" s="51">
        <v>56</v>
      </c>
      <c r="K22" s="309">
        <v>39.200000000000003</v>
      </c>
    </row>
    <row r="23" spans="1:11" s="37" customFormat="1" ht="15.75">
      <c r="A23" s="43">
        <v>16</v>
      </c>
      <c r="B23" s="52" t="s">
        <v>174</v>
      </c>
      <c r="C23" s="310">
        <v>22.2</v>
      </c>
      <c r="D23" s="307">
        <v>56</v>
      </c>
      <c r="E23" s="308">
        <f t="shared" si="2"/>
        <v>124.32000000000001</v>
      </c>
      <c r="F23" s="50">
        <v>12.8</v>
      </c>
      <c r="G23" s="299">
        <v>56</v>
      </c>
      <c r="H23" s="300">
        <f t="shared" si="3"/>
        <v>71.680000000000007</v>
      </c>
      <c r="I23" s="53">
        <v>9.4</v>
      </c>
      <c r="J23" s="51">
        <v>56</v>
      </c>
      <c r="K23" s="309">
        <v>52.64</v>
      </c>
    </row>
    <row r="24" spans="1:11" s="37" customFormat="1" ht="15.75">
      <c r="A24" s="43">
        <v>17</v>
      </c>
      <c r="B24" s="52" t="s">
        <v>175</v>
      </c>
      <c r="C24" s="306">
        <v>11</v>
      </c>
      <c r="D24" s="307">
        <v>56</v>
      </c>
      <c r="E24" s="308">
        <f t="shared" si="2"/>
        <v>61.6</v>
      </c>
      <c r="F24" s="54">
        <v>5</v>
      </c>
      <c r="G24" s="299">
        <v>56</v>
      </c>
      <c r="H24" s="300">
        <f t="shared" si="3"/>
        <v>28</v>
      </c>
      <c r="I24" s="51">
        <v>6</v>
      </c>
      <c r="J24" s="51">
        <v>56</v>
      </c>
      <c r="K24" s="309">
        <v>33.6</v>
      </c>
    </row>
    <row r="25" spans="1:11" s="37" customFormat="1" ht="15.75">
      <c r="A25" s="43">
        <v>18</v>
      </c>
      <c r="B25" s="52" t="s">
        <v>176</v>
      </c>
      <c r="C25" s="310">
        <v>13.6</v>
      </c>
      <c r="D25" s="307">
        <v>56</v>
      </c>
      <c r="E25" s="308">
        <f t="shared" si="2"/>
        <v>76.16</v>
      </c>
      <c r="F25" s="54">
        <v>6</v>
      </c>
      <c r="G25" s="299">
        <v>56</v>
      </c>
      <c r="H25" s="300">
        <f t="shared" si="3"/>
        <v>33.6</v>
      </c>
      <c r="I25" s="53">
        <v>7.6</v>
      </c>
      <c r="J25" s="51">
        <v>56</v>
      </c>
      <c r="K25" s="309">
        <v>42.56</v>
      </c>
    </row>
    <row r="26" spans="1:11" s="37" customFormat="1" ht="15.75">
      <c r="A26" s="43">
        <v>19</v>
      </c>
      <c r="B26" s="52" t="s">
        <v>177</v>
      </c>
      <c r="C26" s="310">
        <v>36.4</v>
      </c>
      <c r="D26" s="307">
        <v>56</v>
      </c>
      <c r="E26" s="308">
        <f t="shared" si="2"/>
        <v>203.83999999999997</v>
      </c>
      <c r="F26" s="54">
        <v>20</v>
      </c>
      <c r="G26" s="299">
        <v>56</v>
      </c>
      <c r="H26" s="300">
        <f t="shared" si="3"/>
        <v>112</v>
      </c>
      <c r="I26" s="53">
        <v>16.399999999999999</v>
      </c>
      <c r="J26" s="51">
        <v>56</v>
      </c>
      <c r="K26" s="309">
        <v>91.84</v>
      </c>
    </row>
    <row r="27" spans="1:11" s="37" customFormat="1" ht="15.75">
      <c r="A27" s="43">
        <v>20</v>
      </c>
      <c r="B27" s="52" t="s">
        <v>178</v>
      </c>
      <c r="C27" s="310">
        <v>24.5</v>
      </c>
      <c r="D27" s="307">
        <v>56</v>
      </c>
      <c r="E27" s="308">
        <f t="shared" si="2"/>
        <v>137.19999999999999</v>
      </c>
      <c r="F27" s="50">
        <v>12.5</v>
      </c>
      <c r="G27" s="299">
        <v>56</v>
      </c>
      <c r="H27" s="300">
        <f t="shared" si="3"/>
        <v>70</v>
      </c>
      <c r="I27" s="51">
        <v>12</v>
      </c>
      <c r="J27" s="51">
        <v>56</v>
      </c>
      <c r="K27" s="309">
        <v>56</v>
      </c>
    </row>
    <row r="28" spans="1:11" s="37" customFormat="1" ht="15.75">
      <c r="A28" s="43">
        <v>21</v>
      </c>
      <c r="B28" s="52" t="s">
        <v>179</v>
      </c>
      <c r="C28" s="306">
        <v>15</v>
      </c>
      <c r="D28" s="307">
        <v>56</v>
      </c>
      <c r="E28" s="308">
        <f t="shared" si="2"/>
        <v>84</v>
      </c>
      <c r="F28" s="54">
        <v>10</v>
      </c>
      <c r="G28" s="299">
        <v>56</v>
      </c>
      <c r="H28" s="300">
        <f t="shared" si="3"/>
        <v>56</v>
      </c>
      <c r="I28" s="51">
        <v>5</v>
      </c>
      <c r="J28" s="51">
        <v>56</v>
      </c>
      <c r="K28" s="309">
        <v>28</v>
      </c>
    </row>
    <row r="29" spans="1:11" s="37" customFormat="1" ht="15.75">
      <c r="A29" s="43">
        <v>22</v>
      </c>
      <c r="B29" s="52" t="s">
        <v>180</v>
      </c>
      <c r="C29" s="310">
        <v>23.5</v>
      </c>
      <c r="D29" s="307">
        <v>56</v>
      </c>
      <c r="E29" s="308">
        <f t="shared" si="2"/>
        <v>131.6</v>
      </c>
      <c r="F29" s="50">
        <v>17.5</v>
      </c>
      <c r="G29" s="299">
        <v>56</v>
      </c>
      <c r="H29" s="300">
        <f t="shared" si="3"/>
        <v>98</v>
      </c>
      <c r="I29" s="51">
        <v>6</v>
      </c>
      <c r="J29" s="51">
        <v>56</v>
      </c>
      <c r="K29" s="309">
        <v>33.6</v>
      </c>
    </row>
    <row r="30" spans="1:11" s="37" customFormat="1" ht="18.75">
      <c r="A30" s="43">
        <v>23</v>
      </c>
      <c r="B30" s="52" t="s">
        <v>181</v>
      </c>
      <c r="C30" s="131">
        <v>16</v>
      </c>
      <c r="D30" s="55">
        <v>53.97</v>
      </c>
      <c r="E30" s="308">
        <f t="shared" si="2"/>
        <v>86.352000000000004</v>
      </c>
      <c r="F30" s="301">
        <v>16</v>
      </c>
      <c r="G30" s="302">
        <v>54</v>
      </c>
      <c r="H30" s="300">
        <f t="shared" si="3"/>
        <v>86.4</v>
      </c>
      <c r="I30" s="56">
        <v>0</v>
      </c>
      <c r="J30" s="57">
        <v>0</v>
      </c>
      <c r="K30" s="56">
        <f>(I30*J30)/10</f>
        <v>0</v>
      </c>
    </row>
    <row r="31" spans="1:11" s="37" customFormat="1" ht="18.75">
      <c r="A31" s="43">
        <v>24</v>
      </c>
      <c r="B31" s="52" t="s">
        <v>182</v>
      </c>
      <c r="C31" s="131">
        <v>16</v>
      </c>
      <c r="D31" s="55">
        <v>53.97</v>
      </c>
      <c r="E31" s="308">
        <f t="shared" si="2"/>
        <v>86.352000000000004</v>
      </c>
      <c r="F31" s="301">
        <v>16</v>
      </c>
      <c r="G31" s="302">
        <v>54</v>
      </c>
      <c r="H31" s="300">
        <f t="shared" si="3"/>
        <v>86.4</v>
      </c>
      <c r="I31" s="56">
        <v>0</v>
      </c>
      <c r="J31" s="57">
        <v>0</v>
      </c>
      <c r="K31" s="56">
        <f t="shared" ref="K31:K39" si="4">(I31*J31)/10</f>
        <v>0</v>
      </c>
    </row>
    <row r="32" spans="1:11" s="37" customFormat="1" ht="18.75">
      <c r="A32" s="43">
        <v>25</v>
      </c>
      <c r="B32" s="52" t="s">
        <v>183</v>
      </c>
      <c r="C32" s="55">
        <v>55</v>
      </c>
      <c r="D32" s="55">
        <v>53.97</v>
      </c>
      <c r="E32" s="308">
        <f t="shared" si="2"/>
        <v>296.83499999999998</v>
      </c>
      <c r="F32" s="303">
        <v>55</v>
      </c>
      <c r="G32" s="302">
        <v>54</v>
      </c>
      <c r="H32" s="300">
        <f t="shared" si="3"/>
        <v>297</v>
      </c>
      <c r="I32" s="56">
        <v>0</v>
      </c>
      <c r="J32" s="57">
        <v>0</v>
      </c>
      <c r="K32" s="56">
        <f t="shared" si="4"/>
        <v>0</v>
      </c>
    </row>
    <row r="33" spans="1:11" s="37" customFormat="1" ht="18.75">
      <c r="A33" s="43">
        <v>26</v>
      </c>
      <c r="B33" s="52" t="s">
        <v>184</v>
      </c>
      <c r="C33" s="131">
        <v>26</v>
      </c>
      <c r="D33" s="55">
        <v>53.97</v>
      </c>
      <c r="E33" s="308">
        <f t="shared" si="2"/>
        <v>140.322</v>
      </c>
      <c r="F33" s="301">
        <v>26</v>
      </c>
      <c r="G33" s="302">
        <v>54</v>
      </c>
      <c r="H33" s="300">
        <f t="shared" si="3"/>
        <v>140.4</v>
      </c>
      <c r="I33" s="56">
        <v>0</v>
      </c>
      <c r="J33" s="57">
        <v>0</v>
      </c>
      <c r="K33" s="56">
        <f t="shared" si="4"/>
        <v>0</v>
      </c>
    </row>
    <row r="34" spans="1:11" s="37" customFormat="1" ht="18.75">
      <c r="A34" s="43">
        <v>27</v>
      </c>
      <c r="B34" s="52" t="s">
        <v>185</v>
      </c>
      <c r="C34" s="131">
        <v>28</v>
      </c>
      <c r="D34" s="55">
        <v>53.97</v>
      </c>
      <c r="E34" s="308">
        <f t="shared" si="2"/>
        <v>151.11599999999999</v>
      </c>
      <c r="F34" s="301">
        <v>23</v>
      </c>
      <c r="G34" s="302">
        <v>54</v>
      </c>
      <c r="H34" s="300">
        <f t="shared" si="3"/>
        <v>124.2</v>
      </c>
      <c r="I34" s="56">
        <v>5</v>
      </c>
      <c r="J34" s="57" t="s">
        <v>539</v>
      </c>
      <c r="K34" s="56">
        <f t="shared" si="4"/>
        <v>26.5</v>
      </c>
    </row>
    <row r="35" spans="1:11" s="37" customFormat="1" ht="18.75">
      <c r="A35" s="43">
        <v>28</v>
      </c>
      <c r="B35" s="52" t="s">
        <v>186</v>
      </c>
      <c r="C35" s="131">
        <v>30</v>
      </c>
      <c r="D35" s="55">
        <v>53.97</v>
      </c>
      <c r="E35" s="308">
        <f t="shared" si="2"/>
        <v>161.91</v>
      </c>
      <c r="F35" s="301">
        <v>30</v>
      </c>
      <c r="G35" s="302">
        <v>54</v>
      </c>
      <c r="H35" s="300">
        <f t="shared" si="3"/>
        <v>162</v>
      </c>
      <c r="I35" s="56">
        <v>0</v>
      </c>
      <c r="J35" s="57">
        <v>0</v>
      </c>
      <c r="K35" s="56">
        <f t="shared" si="4"/>
        <v>0</v>
      </c>
    </row>
    <row r="36" spans="1:11" s="37" customFormat="1" ht="18.75">
      <c r="A36" s="43">
        <v>29</v>
      </c>
      <c r="B36" s="52" t="s">
        <v>187</v>
      </c>
      <c r="C36" s="131">
        <v>58</v>
      </c>
      <c r="D36" s="55">
        <v>53.97</v>
      </c>
      <c r="E36" s="308">
        <f t="shared" si="2"/>
        <v>313.02599999999995</v>
      </c>
      <c r="F36" s="301">
        <v>58</v>
      </c>
      <c r="G36" s="302">
        <v>54</v>
      </c>
      <c r="H36" s="300">
        <f t="shared" si="3"/>
        <v>313.2</v>
      </c>
      <c r="I36" s="56">
        <v>0</v>
      </c>
      <c r="J36" s="57">
        <v>0</v>
      </c>
      <c r="K36" s="56">
        <f t="shared" si="4"/>
        <v>0</v>
      </c>
    </row>
    <row r="37" spans="1:11" s="37" customFormat="1" ht="18.75">
      <c r="A37" s="43">
        <v>30</v>
      </c>
      <c r="B37" s="52" t="s">
        <v>188</v>
      </c>
      <c r="C37" s="131">
        <v>37</v>
      </c>
      <c r="D37" s="55">
        <v>53.97</v>
      </c>
      <c r="E37" s="308">
        <f t="shared" si="2"/>
        <v>199.68899999999999</v>
      </c>
      <c r="F37" s="301">
        <v>37</v>
      </c>
      <c r="G37" s="302">
        <v>54</v>
      </c>
      <c r="H37" s="300">
        <f t="shared" si="3"/>
        <v>199.8</v>
      </c>
      <c r="I37" s="56">
        <v>0</v>
      </c>
      <c r="J37" s="57">
        <v>0</v>
      </c>
      <c r="K37" s="56">
        <f t="shared" si="4"/>
        <v>0</v>
      </c>
    </row>
    <row r="38" spans="1:11" s="37" customFormat="1" ht="18.75">
      <c r="A38" s="43">
        <v>31</v>
      </c>
      <c r="B38" s="52" t="s">
        <v>189</v>
      </c>
      <c r="C38" s="131">
        <v>38</v>
      </c>
      <c r="D38" s="55">
        <v>53.97</v>
      </c>
      <c r="E38" s="308">
        <f t="shared" si="2"/>
        <v>205.08600000000001</v>
      </c>
      <c r="F38" s="301">
        <v>33</v>
      </c>
      <c r="G38" s="302">
        <v>54</v>
      </c>
      <c r="H38" s="300">
        <f t="shared" si="3"/>
        <v>178.2</v>
      </c>
      <c r="I38" s="56">
        <v>5</v>
      </c>
      <c r="J38" s="57" t="s">
        <v>539</v>
      </c>
      <c r="K38" s="56">
        <f t="shared" si="4"/>
        <v>26.5</v>
      </c>
    </row>
    <row r="39" spans="1:11" s="37" customFormat="1" ht="18.75">
      <c r="A39" s="43">
        <v>32</v>
      </c>
      <c r="B39" s="52" t="s">
        <v>190</v>
      </c>
      <c r="C39" s="131">
        <v>9</v>
      </c>
      <c r="D39" s="55">
        <v>53.97</v>
      </c>
      <c r="E39" s="308">
        <f t="shared" si="2"/>
        <v>48.573</v>
      </c>
      <c r="F39" s="301">
        <v>9</v>
      </c>
      <c r="G39" s="302">
        <v>54</v>
      </c>
      <c r="H39" s="300">
        <f t="shared" si="3"/>
        <v>48.6</v>
      </c>
      <c r="I39" s="56">
        <v>0</v>
      </c>
      <c r="J39" s="57">
        <v>0</v>
      </c>
      <c r="K39" s="56">
        <f t="shared" si="4"/>
        <v>0</v>
      </c>
    </row>
    <row r="40" spans="1:11" s="37" customFormat="1" ht="18.75">
      <c r="A40" s="43">
        <v>33</v>
      </c>
      <c r="B40" s="52" t="s">
        <v>191</v>
      </c>
      <c r="C40" s="131">
        <v>19</v>
      </c>
      <c r="D40" s="55">
        <v>53.97</v>
      </c>
      <c r="E40" s="308">
        <f t="shared" si="2"/>
        <v>102.54300000000001</v>
      </c>
      <c r="F40" s="304">
        <v>19</v>
      </c>
      <c r="G40" s="302">
        <v>54</v>
      </c>
      <c r="H40" s="300">
        <f t="shared" si="3"/>
        <v>102.6</v>
      </c>
      <c r="I40" s="56">
        <v>0</v>
      </c>
      <c r="J40" s="57">
        <v>0</v>
      </c>
      <c r="K40" s="56">
        <f>(I40*J40)/10</f>
        <v>0</v>
      </c>
    </row>
    <row r="41" spans="1:11" s="23" customFormat="1" ht="15.75">
      <c r="A41" s="496" t="s">
        <v>192</v>
      </c>
      <c r="B41" s="496"/>
      <c r="C41" s="41">
        <f>SUM(C8:C40)</f>
        <v>869.87</v>
      </c>
      <c r="D41" s="311">
        <f t="shared" ref="D41:K41" si="5">SUM(D8:D40)</f>
        <v>1826.7500000000007</v>
      </c>
      <c r="E41" s="311">
        <f t="shared" si="5"/>
        <v>4807.0662300000004</v>
      </c>
      <c r="F41" s="311">
        <f>SUM(F8:F40)</f>
        <v>768.47</v>
      </c>
      <c r="G41" s="311">
        <f t="shared" si="5"/>
        <v>1827.6799999999998</v>
      </c>
      <c r="H41" s="311">
        <f t="shared" si="5"/>
        <v>4243.7845800000005</v>
      </c>
      <c r="I41" s="311">
        <f t="shared" si="5"/>
        <v>101.4</v>
      </c>
      <c r="J41" s="311">
        <f t="shared" si="5"/>
        <v>724</v>
      </c>
      <c r="K41" s="311">
        <f t="shared" si="5"/>
        <v>552.1400000000001</v>
      </c>
    </row>
  </sheetData>
  <mergeCells count="9">
    <mergeCell ref="A41:B41"/>
    <mergeCell ref="A3:K3"/>
    <mergeCell ref="A2:K2"/>
    <mergeCell ref="A5:A7"/>
    <mergeCell ref="B5:B7"/>
    <mergeCell ref="C5:K5"/>
    <mergeCell ref="C6:E6"/>
    <mergeCell ref="F6:H6"/>
    <mergeCell ref="I6:K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7" workbookViewId="0">
      <selection activeCell="K1" sqref="K1"/>
    </sheetView>
  </sheetViews>
  <sheetFormatPr defaultRowHeight="15"/>
  <cols>
    <col min="1" max="1" width="6.85546875" customWidth="1"/>
    <col min="2" max="2" width="15.28515625" customWidth="1"/>
    <col min="3" max="4" width="11.7109375" customWidth="1"/>
    <col min="5" max="5" width="12" customWidth="1"/>
    <col min="6" max="6" width="12.5703125" customWidth="1"/>
    <col min="7" max="8" width="11.85546875" customWidth="1"/>
    <col min="9" max="9" width="12.28515625" customWidth="1"/>
    <col min="10" max="10" width="12.140625" customWidth="1"/>
    <col min="11" max="11" width="12.7109375" customWidth="1"/>
  </cols>
  <sheetData>
    <row r="1" spans="1:11" ht="15.75">
      <c r="B1" s="179"/>
      <c r="C1" s="179"/>
      <c r="D1" s="179"/>
      <c r="E1" s="179"/>
      <c r="F1" s="179"/>
      <c r="G1" s="179"/>
      <c r="H1" s="179"/>
      <c r="I1" s="179"/>
      <c r="J1" s="179"/>
      <c r="K1" s="179" t="s">
        <v>290</v>
      </c>
    </row>
    <row r="2" spans="1:11" s="19" customFormat="1" ht="18.75" customHeight="1">
      <c r="A2" s="511" t="s">
        <v>594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1" s="19" customFormat="1" ht="15.75">
      <c r="A3" s="497" t="s">
        <v>600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</row>
    <row r="4" spans="1:11" s="19" customFormat="1" ht="15.7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s="19" customFormat="1" ht="15.75">
      <c r="A5" s="499" t="s">
        <v>147</v>
      </c>
      <c r="B5" s="507" t="s">
        <v>197</v>
      </c>
      <c r="C5" s="510" t="s">
        <v>326</v>
      </c>
      <c r="D5" s="510"/>
      <c r="E5" s="510"/>
      <c r="F5" s="510"/>
      <c r="G5" s="510"/>
      <c r="H5" s="510"/>
      <c r="I5" s="510"/>
      <c r="J5" s="510"/>
      <c r="K5" s="510"/>
    </row>
    <row r="6" spans="1:11" s="19" customFormat="1" ht="15.75">
      <c r="A6" s="499"/>
      <c r="B6" s="508"/>
      <c r="C6" s="503" t="s">
        <v>198</v>
      </c>
      <c r="D6" s="503"/>
      <c r="E6" s="504"/>
      <c r="F6" s="502" t="s">
        <v>199</v>
      </c>
      <c r="G6" s="503"/>
      <c r="H6" s="504"/>
      <c r="I6" s="496" t="s">
        <v>200</v>
      </c>
      <c r="J6" s="496"/>
      <c r="K6" s="496"/>
    </row>
    <row r="7" spans="1:11" s="19" customFormat="1">
      <c r="A7" s="499"/>
      <c r="B7" s="508"/>
      <c r="C7" s="507" t="s">
        <v>201</v>
      </c>
      <c r="D7" s="507" t="s">
        <v>202</v>
      </c>
      <c r="E7" s="507" t="s">
        <v>203</v>
      </c>
      <c r="F7" s="507" t="s">
        <v>201</v>
      </c>
      <c r="G7" s="507" t="s">
        <v>204</v>
      </c>
      <c r="H7" s="507" t="s">
        <v>205</v>
      </c>
      <c r="I7" s="507" t="s">
        <v>201</v>
      </c>
      <c r="J7" s="507" t="s">
        <v>206</v>
      </c>
      <c r="K7" s="507" t="s">
        <v>205</v>
      </c>
    </row>
    <row r="8" spans="1:11" s="19" customFormat="1">
      <c r="A8" s="499"/>
      <c r="B8" s="508"/>
      <c r="C8" s="508"/>
      <c r="D8" s="508"/>
      <c r="E8" s="508"/>
      <c r="F8" s="508"/>
      <c r="G8" s="508"/>
      <c r="H8" s="508"/>
      <c r="I8" s="508"/>
      <c r="J8" s="508"/>
      <c r="K8" s="508"/>
    </row>
    <row r="9" spans="1:11" s="19" customFormat="1">
      <c r="A9" s="499"/>
      <c r="B9" s="509"/>
      <c r="C9" s="509"/>
      <c r="D9" s="509"/>
      <c r="E9" s="509"/>
      <c r="F9" s="509"/>
      <c r="G9" s="509"/>
      <c r="H9" s="509"/>
      <c r="I9" s="509"/>
      <c r="J9" s="509"/>
      <c r="K9" s="509"/>
    </row>
    <row r="10" spans="1:11" s="19" customFormat="1" ht="15.75">
      <c r="A10" s="62">
        <v>1</v>
      </c>
      <c r="B10" s="49" t="s">
        <v>171</v>
      </c>
      <c r="C10" s="103">
        <v>0.2</v>
      </c>
      <c r="D10" s="67">
        <v>122</v>
      </c>
      <c r="E10" s="102">
        <f>C10*D10/10</f>
        <v>2.4400000000000004</v>
      </c>
      <c r="F10" s="103">
        <v>0.2</v>
      </c>
      <c r="G10" s="67">
        <v>122</v>
      </c>
      <c r="H10" s="312">
        <v>2.44</v>
      </c>
      <c r="I10" s="62"/>
      <c r="J10" s="62"/>
      <c r="K10" s="62"/>
    </row>
    <row r="11" spans="1:11" s="19" customFormat="1" ht="15.75">
      <c r="A11" s="62">
        <v>2</v>
      </c>
      <c r="B11" s="71" t="s">
        <v>172</v>
      </c>
      <c r="C11" s="103">
        <v>0.3</v>
      </c>
      <c r="D11" s="67">
        <v>122</v>
      </c>
      <c r="E11" s="102">
        <f t="shared" ref="E11:E19" si="0">C11*D11/10</f>
        <v>3.66</v>
      </c>
      <c r="F11" s="103">
        <v>0.3</v>
      </c>
      <c r="G11" s="67">
        <v>122</v>
      </c>
      <c r="H11" s="312">
        <v>3.66</v>
      </c>
      <c r="I11" s="62"/>
      <c r="J11" s="62"/>
      <c r="K11" s="62"/>
    </row>
    <row r="12" spans="1:11" s="19" customFormat="1" ht="15.75">
      <c r="A12" s="62">
        <v>3</v>
      </c>
      <c r="B12" s="71" t="s">
        <v>173</v>
      </c>
      <c r="C12" s="103">
        <v>0.5</v>
      </c>
      <c r="D12" s="67">
        <v>122</v>
      </c>
      <c r="E12" s="102">
        <f t="shared" si="0"/>
        <v>6.1</v>
      </c>
      <c r="F12" s="103">
        <v>0.5</v>
      </c>
      <c r="G12" s="67">
        <v>122</v>
      </c>
      <c r="H12" s="312">
        <v>6.1</v>
      </c>
      <c r="I12" s="62"/>
      <c r="J12" s="62"/>
      <c r="K12" s="62"/>
    </row>
    <row r="13" spans="1:11" s="19" customFormat="1" ht="15.75">
      <c r="A13" s="62">
        <v>4</v>
      </c>
      <c r="B13" s="71" t="s">
        <v>174</v>
      </c>
      <c r="C13" s="103">
        <v>0.2</v>
      </c>
      <c r="D13" s="67">
        <v>122</v>
      </c>
      <c r="E13" s="102">
        <f t="shared" si="0"/>
        <v>2.4400000000000004</v>
      </c>
      <c r="F13" s="103">
        <v>0.2</v>
      </c>
      <c r="G13" s="67">
        <v>122</v>
      </c>
      <c r="H13" s="312">
        <v>2.44</v>
      </c>
      <c r="I13" s="62"/>
      <c r="J13" s="62"/>
      <c r="K13" s="62"/>
    </row>
    <row r="14" spans="1:11" s="19" customFormat="1" ht="15.75">
      <c r="A14" s="62">
        <v>5</v>
      </c>
      <c r="B14" s="71" t="s">
        <v>175</v>
      </c>
      <c r="C14" s="103">
        <v>0.2</v>
      </c>
      <c r="D14" s="67">
        <v>122</v>
      </c>
      <c r="E14" s="102">
        <f t="shared" si="0"/>
        <v>2.4400000000000004</v>
      </c>
      <c r="F14" s="103">
        <v>0.2</v>
      </c>
      <c r="G14" s="67">
        <v>122</v>
      </c>
      <c r="H14" s="312">
        <v>2.44</v>
      </c>
      <c r="I14" s="62"/>
      <c r="J14" s="62"/>
      <c r="K14" s="62"/>
    </row>
    <row r="15" spans="1:11" s="19" customFormat="1" ht="15.75">
      <c r="A15" s="62">
        <v>6</v>
      </c>
      <c r="B15" s="71" t="s">
        <v>176</v>
      </c>
      <c r="C15" s="103">
        <v>0.2</v>
      </c>
      <c r="D15" s="67">
        <v>122</v>
      </c>
      <c r="E15" s="102">
        <f t="shared" si="0"/>
        <v>2.4400000000000004</v>
      </c>
      <c r="F15" s="103">
        <v>0.2</v>
      </c>
      <c r="G15" s="67">
        <v>122</v>
      </c>
      <c r="H15" s="312">
        <v>2.44</v>
      </c>
      <c r="I15" s="62"/>
      <c r="J15" s="62"/>
      <c r="K15" s="62"/>
    </row>
    <row r="16" spans="1:11" s="19" customFormat="1" ht="15.75">
      <c r="A16" s="62">
        <v>7</v>
      </c>
      <c r="B16" s="71" t="s">
        <v>177</v>
      </c>
      <c r="C16" s="103">
        <v>0.4</v>
      </c>
      <c r="D16" s="67">
        <v>122</v>
      </c>
      <c r="E16" s="102">
        <f t="shared" si="0"/>
        <v>4.8800000000000008</v>
      </c>
      <c r="F16" s="103">
        <v>0.4</v>
      </c>
      <c r="G16" s="67">
        <v>122</v>
      </c>
      <c r="H16" s="312">
        <v>4.88</v>
      </c>
      <c r="I16" s="62"/>
      <c r="J16" s="62"/>
      <c r="K16" s="62"/>
    </row>
    <row r="17" spans="1:11" s="19" customFormat="1" ht="15.75">
      <c r="A17" s="62">
        <v>8</v>
      </c>
      <c r="B17" s="71" t="s">
        <v>178</v>
      </c>
      <c r="C17" s="103">
        <v>0.3</v>
      </c>
      <c r="D17" s="67">
        <v>122</v>
      </c>
      <c r="E17" s="102">
        <f t="shared" si="0"/>
        <v>3.66</v>
      </c>
      <c r="F17" s="103">
        <v>0.3</v>
      </c>
      <c r="G17" s="67">
        <v>122</v>
      </c>
      <c r="H17" s="312">
        <v>3.66</v>
      </c>
      <c r="I17" s="62"/>
      <c r="J17" s="62"/>
      <c r="K17" s="62"/>
    </row>
    <row r="18" spans="1:11" s="19" customFormat="1" ht="15.75">
      <c r="A18" s="62">
        <v>9</v>
      </c>
      <c r="B18" s="71" t="s">
        <v>179</v>
      </c>
      <c r="C18" s="103">
        <v>0.2</v>
      </c>
      <c r="D18" s="67">
        <v>122</v>
      </c>
      <c r="E18" s="102">
        <f t="shared" si="0"/>
        <v>2.4400000000000004</v>
      </c>
      <c r="F18" s="103">
        <v>0.2</v>
      </c>
      <c r="G18" s="67">
        <v>122</v>
      </c>
      <c r="H18" s="312">
        <v>2.44</v>
      </c>
      <c r="I18" s="62"/>
      <c r="J18" s="62"/>
      <c r="K18" s="62"/>
    </row>
    <row r="19" spans="1:11" s="19" customFormat="1" ht="15.75">
      <c r="A19" s="62">
        <v>10</v>
      </c>
      <c r="B19" s="71" t="s">
        <v>180</v>
      </c>
      <c r="C19" s="103">
        <v>0.7</v>
      </c>
      <c r="D19" s="67">
        <v>122</v>
      </c>
      <c r="E19" s="102">
        <f t="shared" si="0"/>
        <v>8.5399999999999991</v>
      </c>
      <c r="F19" s="103">
        <v>0.7</v>
      </c>
      <c r="G19" s="67">
        <v>122</v>
      </c>
      <c r="H19" s="312">
        <v>8.5399999999999991</v>
      </c>
      <c r="I19" s="62"/>
      <c r="J19" s="62"/>
      <c r="K19" s="62"/>
    </row>
    <row r="20" spans="1:11" s="19" customFormat="1" ht="15.75">
      <c r="A20" s="62">
        <v>11</v>
      </c>
      <c r="B20" s="52" t="s">
        <v>181</v>
      </c>
      <c r="C20" s="56">
        <v>0.5</v>
      </c>
      <c r="D20" s="467" t="s">
        <v>540</v>
      </c>
      <c r="E20" s="102">
        <v>6.2140000000000004</v>
      </c>
      <c r="F20" s="56">
        <v>0</v>
      </c>
      <c r="G20" s="467">
        <v>0</v>
      </c>
      <c r="H20" s="56">
        <v>0</v>
      </c>
      <c r="I20" s="56">
        <v>0.5</v>
      </c>
      <c r="J20" s="318">
        <v>123</v>
      </c>
      <c r="K20" s="56">
        <f>I20*J20</f>
        <v>61.5</v>
      </c>
    </row>
    <row r="21" spans="1:11" s="19" customFormat="1" ht="15.75">
      <c r="A21" s="62">
        <v>12</v>
      </c>
      <c r="B21" s="52" t="s">
        <v>182</v>
      </c>
      <c r="C21" s="56">
        <v>0.5</v>
      </c>
      <c r="D21" s="467" t="s">
        <v>541</v>
      </c>
      <c r="E21" s="102">
        <v>6.2140000000000004</v>
      </c>
      <c r="F21" s="56">
        <v>0</v>
      </c>
      <c r="G21" s="467">
        <v>0</v>
      </c>
      <c r="H21" s="56">
        <v>0</v>
      </c>
      <c r="I21" s="56">
        <v>0.5</v>
      </c>
      <c r="J21" s="318">
        <v>123</v>
      </c>
      <c r="K21" s="56">
        <f t="shared" ref="K21:K30" si="1">I21*J21</f>
        <v>61.5</v>
      </c>
    </row>
    <row r="22" spans="1:11" s="19" customFormat="1" ht="15.75">
      <c r="A22" s="62">
        <v>13</v>
      </c>
      <c r="B22" s="52" t="s">
        <v>183</v>
      </c>
      <c r="C22" s="56">
        <v>0.5</v>
      </c>
      <c r="D22" s="467" t="s">
        <v>542</v>
      </c>
      <c r="E22" s="102">
        <v>6.2140000000000004</v>
      </c>
      <c r="F22" s="56">
        <v>0</v>
      </c>
      <c r="G22" s="467">
        <v>0</v>
      </c>
      <c r="H22" s="56">
        <v>0</v>
      </c>
      <c r="I22" s="56">
        <v>0.5</v>
      </c>
      <c r="J22" s="318">
        <v>123</v>
      </c>
      <c r="K22" s="56">
        <f t="shared" si="1"/>
        <v>61.5</v>
      </c>
    </row>
    <row r="23" spans="1:11" s="19" customFormat="1" ht="15.75">
      <c r="A23" s="62">
        <v>14</v>
      </c>
      <c r="B23" s="52" t="s">
        <v>184</v>
      </c>
      <c r="C23" s="56">
        <v>1</v>
      </c>
      <c r="D23" s="467" t="s">
        <v>543</v>
      </c>
      <c r="E23" s="102">
        <v>12.428000000000001</v>
      </c>
      <c r="F23" s="56">
        <v>0</v>
      </c>
      <c r="G23" s="467">
        <v>0</v>
      </c>
      <c r="H23" s="56">
        <v>0</v>
      </c>
      <c r="I23" s="56">
        <v>0</v>
      </c>
      <c r="J23" s="318">
        <v>0</v>
      </c>
      <c r="K23" s="56">
        <f t="shared" si="1"/>
        <v>0</v>
      </c>
    </row>
    <row r="24" spans="1:11" s="19" customFormat="1" ht="15.75">
      <c r="A24" s="62">
        <v>15</v>
      </c>
      <c r="B24" s="52" t="s">
        <v>185</v>
      </c>
      <c r="C24" s="56">
        <v>1</v>
      </c>
      <c r="D24" s="467" t="s">
        <v>544</v>
      </c>
      <c r="E24" s="102">
        <v>12.428000000000001</v>
      </c>
      <c r="F24" s="56">
        <v>1</v>
      </c>
      <c r="G24" s="467">
        <v>125</v>
      </c>
      <c r="H24" s="56">
        <f>F24*G24</f>
        <v>125</v>
      </c>
      <c r="I24" s="56">
        <v>0</v>
      </c>
      <c r="J24" s="318">
        <v>0</v>
      </c>
      <c r="K24" s="56">
        <f t="shared" si="1"/>
        <v>0</v>
      </c>
    </row>
    <row r="25" spans="1:11" s="19" customFormat="1" ht="15.75">
      <c r="A25" s="62">
        <v>16</v>
      </c>
      <c r="B25" s="52" t="s">
        <v>186</v>
      </c>
      <c r="C25" s="56">
        <v>0.8</v>
      </c>
      <c r="D25" s="467" t="s">
        <v>545</v>
      </c>
      <c r="E25" s="102">
        <v>9.942400000000001</v>
      </c>
      <c r="F25" s="56">
        <v>0.8</v>
      </c>
      <c r="G25" s="467">
        <v>125</v>
      </c>
      <c r="H25" s="56">
        <f t="shared" ref="H25:H30" si="2">F25*G25</f>
        <v>100</v>
      </c>
      <c r="I25" s="56">
        <v>0</v>
      </c>
      <c r="J25" s="318">
        <v>0</v>
      </c>
      <c r="K25" s="56">
        <f t="shared" si="1"/>
        <v>0</v>
      </c>
    </row>
    <row r="26" spans="1:11" s="19" customFormat="1" ht="15.75">
      <c r="A26" s="62">
        <v>17</v>
      </c>
      <c r="B26" s="52" t="s">
        <v>187</v>
      </c>
      <c r="C26" s="56">
        <v>1</v>
      </c>
      <c r="D26" s="467" t="s">
        <v>546</v>
      </c>
      <c r="E26" s="102">
        <v>12.428000000000001</v>
      </c>
      <c r="F26" s="56">
        <v>1</v>
      </c>
      <c r="G26" s="467">
        <v>125</v>
      </c>
      <c r="H26" s="56">
        <f t="shared" si="2"/>
        <v>125</v>
      </c>
      <c r="I26" s="56">
        <v>0</v>
      </c>
      <c r="J26" s="318">
        <v>0</v>
      </c>
      <c r="K26" s="56">
        <f t="shared" si="1"/>
        <v>0</v>
      </c>
    </row>
    <row r="27" spans="1:11" s="19" customFormat="1" ht="15.75">
      <c r="A27" s="62">
        <v>18</v>
      </c>
      <c r="B27" s="52" t="s">
        <v>188</v>
      </c>
      <c r="C27" s="56">
        <v>1</v>
      </c>
      <c r="D27" s="467" t="s">
        <v>547</v>
      </c>
      <c r="E27" s="102">
        <v>12.428000000000001</v>
      </c>
      <c r="F27" s="56">
        <v>1</v>
      </c>
      <c r="G27" s="467">
        <v>125</v>
      </c>
      <c r="H27" s="56">
        <f t="shared" si="2"/>
        <v>125</v>
      </c>
      <c r="I27" s="56">
        <v>0</v>
      </c>
      <c r="J27" s="318">
        <v>0</v>
      </c>
      <c r="K27" s="56">
        <f t="shared" si="1"/>
        <v>0</v>
      </c>
    </row>
    <row r="28" spans="1:11" s="19" customFormat="1" ht="15.75">
      <c r="A28" s="62">
        <v>19</v>
      </c>
      <c r="B28" s="52" t="s">
        <v>189</v>
      </c>
      <c r="C28" s="56">
        <v>1</v>
      </c>
      <c r="D28" s="467" t="s">
        <v>548</v>
      </c>
      <c r="E28" s="102">
        <v>12.428000000000001</v>
      </c>
      <c r="F28" s="56">
        <v>1</v>
      </c>
      <c r="G28" s="467">
        <v>125</v>
      </c>
      <c r="H28" s="56">
        <f t="shared" si="2"/>
        <v>125</v>
      </c>
      <c r="I28" s="56">
        <v>0.5</v>
      </c>
      <c r="J28" s="318">
        <v>123</v>
      </c>
      <c r="K28" s="56">
        <f t="shared" si="1"/>
        <v>61.5</v>
      </c>
    </row>
    <row r="29" spans="1:11" s="19" customFormat="1" ht="15.75">
      <c r="A29" s="62">
        <v>20</v>
      </c>
      <c r="B29" s="52" t="s">
        <v>190</v>
      </c>
      <c r="C29" s="56">
        <v>0.5</v>
      </c>
      <c r="D29" s="467" t="s">
        <v>549</v>
      </c>
      <c r="E29" s="102">
        <v>6.2140000000000004</v>
      </c>
      <c r="F29" s="56">
        <v>0.5</v>
      </c>
      <c r="G29" s="467">
        <v>125</v>
      </c>
      <c r="H29" s="56">
        <f t="shared" si="2"/>
        <v>62.5</v>
      </c>
      <c r="I29" s="56">
        <v>0.5</v>
      </c>
      <c r="J29" s="318">
        <v>123</v>
      </c>
      <c r="K29" s="56">
        <f t="shared" si="1"/>
        <v>61.5</v>
      </c>
    </row>
    <row r="30" spans="1:11" s="19" customFormat="1" ht="15.75">
      <c r="A30" s="62">
        <v>21</v>
      </c>
      <c r="B30" s="52" t="s">
        <v>191</v>
      </c>
      <c r="C30" s="56">
        <v>0.5</v>
      </c>
      <c r="D30" s="467" t="s">
        <v>550</v>
      </c>
      <c r="E30" s="102">
        <v>6.2140000000000004</v>
      </c>
      <c r="F30" s="56">
        <v>0</v>
      </c>
      <c r="G30" s="467">
        <v>0</v>
      </c>
      <c r="H30" s="56">
        <f t="shared" si="2"/>
        <v>0</v>
      </c>
      <c r="I30" s="56">
        <v>0.5</v>
      </c>
      <c r="J30" s="318">
        <v>123</v>
      </c>
      <c r="K30" s="56">
        <f t="shared" si="1"/>
        <v>61.5</v>
      </c>
    </row>
    <row r="31" spans="1:11" s="19" customFormat="1" ht="15.75">
      <c r="A31" s="506" t="s">
        <v>192</v>
      </c>
      <c r="B31" s="506"/>
      <c r="C31" s="88">
        <f>SUM(C10:C30)</f>
        <v>11.5</v>
      </c>
      <c r="D31" s="129">
        <v>123.65</v>
      </c>
      <c r="E31" s="88">
        <f t="shared" ref="E31:K31" si="3">SUM(E10:E30)</f>
        <v>142.19239999999999</v>
      </c>
      <c r="F31" s="88">
        <f t="shared" si="3"/>
        <v>8.5</v>
      </c>
      <c r="G31" s="88">
        <f>AVERAGE(G10:G30)</f>
        <v>93.80952380952381</v>
      </c>
      <c r="H31" s="88">
        <f t="shared" si="3"/>
        <v>701.54</v>
      </c>
      <c r="I31" s="88">
        <f t="shared" si="3"/>
        <v>3</v>
      </c>
      <c r="J31" s="88">
        <f t="shared" si="3"/>
        <v>738</v>
      </c>
      <c r="K31" s="88">
        <f t="shared" si="3"/>
        <v>369</v>
      </c>
    </row>
  </sheetData>
  <mergeCells count="18">
    <mergeCell ref="A3:K3"/>
    <mergeCell ref="A5:A9"/>
    <mergeCell ref="B5:B9"/>
    <mergeCell ref="C5:K5"/>
    <mergeCell ref="C6:E6"/>
    <mergeCell ref="F6:H6"/>
    <mergeCell ref="I6:K6"/>
    <mergeCell ref="C7:C9"/>
    <mergeCell ref="D7:D9"/>
    <mergeCell ref="K7:K9"/>
    <mergeCell ref="I7:I9"/>
    <mergeCell ref="J7:J9"/>
    <mergeCell ref="A2:K2"/>
    <mergeCell ref="A31:B31"/>
    <mergeCell ref="E7:E9"/>
    <mergeCell ref="F7:F9"/>
    <mergeCell ref="G7:G9"/>
    <mergeCell ref="H7:H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K6" sqref="K6"/>
    </sheetView>
  </sheetViews>
  <sheetFormatPr defaultRowHeight="15"/>
  <cols>
    <col min="1" max="1" width="6.42578125" customWidth="1"/>
    <col min="2" max="2" width="12.28515625" customWidth="1"/>
    <col min="3" max="3" width="11.7109375" customWidth="1"/>
    <col min="4" max="4" width="11.5703125" customWidth="1"/>
    <col min="5" max="5" width="9.140625" customWidth="1"/>
    <col min="6" max="6" width="8.42578125" customWidth="1"/>
    <col min="7" max="7" width="9.140625" customWidth="1"/>
  </cols>
  <sheetData>
    <row r="1" spans="1:13" ht="15.75">
      <c r="B1" s="179"/>
      <c r="C1" s="179"/>
      <c r="D1" s="179"/>
      <c r="E1" s="179"/>
      <c r="F1" s="179"/>
      <c r="G1" s="179"/>
      <c r="H1" s="179"/>
      <c r="I1" s="179" t="s">
        <v>291</v>
      </c>
      <c r="J1" s="179"/>
      <c r="K1" s="179"/>
      <c r="L1" s="179"/>
      <c r="M1" s="179"/>
    </row>
    <row r="2" spans="1:13" s="22" customFormat="1" ht="15.75">
      <c r="A2" s="512" t="s">
        <v>593</v>
      </c>
      <c r="B2" s="512"/>
      <c r="C2" s="512"/>
      <c r="D2" s="512"/>
      <c r="E2" s="512"/>
      <c r="F2" s="512"/>
      <c r="G2" s="512"/>
      <c r="H2" s="512"/>
      <c r="I2" s="512"/>
    </row>
    <row r="3" spans="1:13" s="22" customFormat="1" ht="18" customHeight="1">
      <c r="A3" s="513" t="s">
        <v>600</v>
      </c>
      <c r="B3" s="513"/>
      <c r="C3" s="513"/>
      <c r="D3" s="513"/>
      <c r="E3" s="513"/>
      <c r="F3" s="513"/>
      <c r="G3" s="513"/>
      <c r="H3" s="513"/>
      <c r="I3" s="513"/>
      <c r="J3" s="130"/>
      <c r="K3" s="130"/>
    </row>
    <row r="4" spans="1:13" s="22" customFormat="1" ht="15" customHeight="1">
      <c r="A4" s="493"/>
      <c r="B4" s="493"/>
      <c r="C4" s="493"/>
      <c r="D4" s="493"/>
      <c r="E4" s="493"/>
      <c r="F4" s="493"/>
    </row>
    <row r="5" spans="1:13" s="22" customFormat="1" ht="0.75" hidden="1" customHeight="1">
      <c r="A5" s="125"/>
      <c r="B5" s="125"/>
      <c r="C5" s="60"/>
      <c r="D5" s="125"/>
      <c r="E5" s="125"/>
      <c r="F5" s="125"/>
    </row>
    <row r="6" spans="1:13" s="22" customFormat="1" ht="15.75">
      <c r="A6" s="499" t="s">
        <v>147</v>
      </c>
      <c r="B6" s="499" t="s">
        <v>148</v>
      </c>
      <c r="C6" s="507" t="s">
        <v>551</v>
      </c>
      <c r="D6" s="496" t="s">
        <v>7</v>
      </c>
      <c r="E6" s="496"/>
      <c r="F6" s="496"/>
      <c r="G6" s="496"/>
      <c r="H6" s="496"/>
      <c r="I6" s="514" t="s">
        <v>207</v>
      </c>
    </row>
    <row r="7" spans="1:13" s="22" customFormat="1" ht="15.75" customHeight="1">
      <c r="A7" s="499"/>
      <c r="B7" s="499"/>
      <c r="C7" s="508"/>
      <c r="D7" s="499" t="s">
        <v>208</v>
      </c>
      <c r="E7" s="517">
        <v>2026</v>
      </c>
      <c r="F7" s="518"/>
      <c r="G7" s="499" t="s">
        <v>209</v>
      </c>
      <c r="H7" s="499" t="s">
        <v>210</v>
      </c>
      <c r="I7" s="515"/>
    </row>
    <row r="8" spans="1:13" s="22" customFormat="1" ht="33" customHeight="1">
      <c r="A8" s="499"/>
      <c r="B8" s="499"/>
      <c r="C8" s="509"/>
      <c r="D8" s="496"/>
      <c r="E8" s="519"/>
      <c r="F8" s="520"/>
      <c r="G8" s="496"/>
      <c r="H8" s="496"/>
      <c r="I8" s="516"/>
      <c r="J8" s="61"/>
    </row>
    <row r="9" spans="1:13" s="22" customFormat="1" ht="15.75">
      <c r="A9" s="62">
        <v>1</v>
      </c>
      <c r="B9" s="63" t="s">
        <v>159</v>
      </c>
      <c r="C9" s="313">
        <f t="shared" ref="C9:C20" si="0">D9+E9</f>
        <v>74</v>
      </c>
      <c r="D9" s="64">
        <v>52</v>
      </c>
      <c r="E9" s="64">
        <v>22</v>
      </c>
      <c r="F9" s="64"/>
      <c r="G9" s="314">
        <v>163</v>
      </c>
      <c r="H9" s="315">
        <f t="shared" ref="H9:H20" si="1">D9*G9/10</f>
        <v>847.6</v>
      </c>
      <c r="I9" s="65"/>
    </row>
    <row r="10" spans="1:13" s="22" customFormat="1" ht="15.75">
      <c r="A10" s="62">
        <v>2</v>
      </c>
      <c r="B10" s="63" t="s">
        <v>160</v>
      </c>
      <c r="C10" s="313">
        <f t="shared" si="0"/>
        <v>88</v>
      </c>
      <c r="D10" s="64">
        <v>76</v>
      </c>
      <c r="E10" s="64">
        <v>12</v>
      </c>
      <c r="F10" s="64"/>
      <c r="G10" s="314">
        <v>163</v>
      </c>
      <c r="H10" s="315">
        <f t="shared" si="1"/>
        <v>1238.8</v>
      </c>
      <c r="I10" s="66"/>
    </row>
    <row r="11" spans="1:13" s="22" customFormat="1" ht="15.75">
      <c r="A11" s="62">
        <v>3</v>
      </c>
      <c r="B11" s="63" t="s">
        <v>161</v>
      </c>
      <c r="C11" s="313">
        <f t="shared" si="0"/>
        <v>88</v>
      </c>
      <c r="D11" s="64">
        <v>65</v>
      </c>
      <c r="E11" s="64">
        <v>23</v>
      </c>
      <c r="F11" s="64"/>
      <c r="G11" s="314">
        <v>163</v>
      </c>
      <c r="H11" s="315">
        <f t="shared" si="1"/>
        <v>1059.5</v>
      </c>
      <c r="I11" s="66"/>
    </row>
    <row r="12" spans="1:13" s="22" customFormat="1" ht="15.75">
      <c r="A12" s="62">
        <v>4</v>
      </c>
      <c r="B12" s="63" t="s">
        <v>162</v>
      </c>
      <c r="C12" s="313">
        <f t="shared" si="0"/>
        <v>66</v>
      </c>
      <c r="D12" s="64">
        <v>55</v>
      </c>
      <c r="E12" s="64">
        <v>11</v>
      </c>
      <c r="F12" s="64"/>
      <c r="G12" s="314">
        <v>163</v>
      </c>
      <c r="H12" s="315">
        <f t="shared" si="1"/>
        <v>896.5</v>
      </c>
      <c r="I12" s="66"/>
    </row>
    <row r="13" spans="1:13" s="22" customFormat="1" ht="15.75">
      <c r="A13" s="62">
        <v>5</v>
      </c>
      <c r="B13" s="63" t="s">
        <v>163</v>
      </c>
      <c r="C13" s="313">
        <f t="shared" si="0"/>
        <v>30</v>
      </c>
      <c r="D13" s="64">
        <v>30</v>
      </c>
      <c r="E13" s="64"/>
      <c r="F13" s="64"/>
      <c r="G13" s="314">
        <v>163</v>
      </c>
      <c r="H13" s="315">
        <f t="shared" si="1"/>
        <v>489</v>
      </c>
      <c r="I13" s="66"/>
    </row>
    <row r="14" spans="1:13" s="22" customFormat="1" ht="15.75">
      <c r="A14" s="62">
        <v>6</v>
      </c>
      <c r="B14" s="63" t="s">
        <v>164</v>
      </c>
      <c r="C14" s="313">
        <f t="shared" si="0"/>
        <v>110</v>
      </c>
      <c r="D14" s="64">
        <v>100</v>
      </c>
      <c r="E14" s="64">
        <v>10</v>
      </c>
      <c r="F14" s="64"/>
      <c r="G14" s="314">
        <v>163</v>
      </c>
      <c r="H14" s="315">
        <f t="shared" si="1"/>
        <v>1630</v>
      </c>
      <c r="I14" s="66"/>
    </row>
    <row r="15" spans="1:13" s="22" customFormat="1" ht="15.75">
      <c r="A15" s="62">
        <v>7</v>
      </c>
      <c r="B15" s="63" t="s">
        <v>165</v>
      </c>
      <c r="C15" s="313">
        <f t="shared" si="0"/>
        <v>51</v>
      </c>
      <c r="D15" s="64">
        <v>40</v>
      </c>
      <c r="E15" s="64">
        <v>11</v>
      </c>
      <c r="F15" s="64"/>
      <c r="G15" s="314">
        <v>163</v>
      </c>
      <c r="H15" s="315">
        <f t="shared" si="1"/>
        <v>652</v>
      </c>
      <c r="I15" s="66"/>
    </row>
    <row r="16" spans="1:13" s="22" customFormat="1" ht="15.75">
      <c r="A16" s="62">
        <v>8</v>
      </c>
      <c r="B16" s="63" t="s">
        <v>166</v>
      </c>
      <c r="C16" s="313">
        <f t="shared" si="0"/>
        <v>46</v>
      </c>
      <c r="D16" s="64">
        <v>46</v>
      </c>
      <c r="E16" s="64"/>
      <c r="F16" s="64"/>
      <c r="G16" s="314">
        <v>163</v>
      </c>
      <c r="H16" s="315">
        <f t="shared" si="1"/>
        <v>749.8</v>
      </c>
      <c r="I16" s="66"/>
    </row>
    <row r="17" spans="1:15" s="22" customFormat="1" ht="15.75">
      <c r="A17" s="62">
        <v>9</v>
      </c>
      <c r="B17" s="63" t="s">
        <v>167</v>
      </c>
      <c r="C17" s="313">
        <f t="shared" si="0"/>
        <v>21</v>
      </c>
      <c r="D17" s="64">
        <v>10</v>
      </c>
      <c r="E17" s="64">
        <v>11</v>
      </c>
      <c r="F17" s="64"/>
      <c r="G17" s="314">
        <v>163</v>
      </c>
      <c r="H17" s="315">
        <f t="shared" si="1"/>
        <v>163</v>
      </c>
      <c r="I17" s="66"/>
    </row>
    <row r="18" spans="1:15" s="22" customFormat="1" ht="15.75">
      <c r="A18" s="62">
        <v>10</v>
      </c>
      <c r="B18" s="63" t="s">
        <v>168</v>
      </c>
      <c r="C18" s="313">
        <f t="shared" si="0"/>
        <v>136</v>
      </c>
      <c r="D18" s="64">
        <v>127</v>
      </c>
      <c r="E18" s="64">
        <v>9</v>
      </c>
      <c r="F18" s="64"/>
      <c r="G18" s="314">
        <v>163</v>
      </c>
      <c r="H18" s="315">
        <f t="shared" si="1"/>
        <v>2070.1</v>
      </c>
      <c r="I18" s="66"/>
    </row>
    <row r="19" spans="1:15" s="22" customFormat="1" ht="15.75">
      <c r="A19" s="62">
        <v>11</v>
      </c>
      <c r="B19" s="63" t="s">
        <v>169</v>
      </c>
      <c r="C19" s="313">
        <f t="shared" si="0"/>
        <v>75</v>
      </c>
      <c r="D19" s="64">
        <v>64</v>
      </c>
      <c r="E19" s="64">
        <v>11</v>
      </c>
      <c r="F19" s="64"/>
      <c r="G19" s="314">
        <v>163</v>
      </c>
      <c r="H19" s="315">
        <f t="shared" si="1"/>
        <v>1043.2</v>
      </c>
      <c r="I19" s="66"/>
    </row>
    <row r="20" spans="1:15" s="396" customFormat="1" ht="15.75">
      <c r="A20" s="452">
        <v>12</v>
      </c>
      <c r="B20" s="422" t="s">
        <v>170</v>
      </c>
      <c r="C20" s="394">
        <f t="shared" si="0"/>
        <v>66</v>
      </c>
      <c r="D20" s="459">
        <v>55</v>
      </c>
      <c r="E20" s="459">
        <v>11</v>
      </c>
      <c r="F20" s="459"/>
      <c r="G20" s="460">
        <v>163</v>
      </c>
      <c r="H20" s="461">
        <f t="shared" si="1"/>
        <v>896.5</v>
      </c>
      <c r="I20" s="395"/>
    </row>
    <row r="21" spans="1:15" s="22" customFormat="1" ht="15.75">
      <c r="A21" s="62">
        <v>13</v>
      </c>
      <c r="B21" s="49" t="s">
        <v>171</v>
      </c>
      <c r="C21" s="313">
        <f t="shared" ref="C21:C41" si="2">E21</f>
        <v>26</v>
      </c>
      <c r="D21" s="67">
        <v>14</v>
      </c>
      <c r="E21" s="67">
        <v>26</v>
      </c>
      <c r="F21" s="67">
        <f>E21-D21</f>
        <v>12</v>
      </c>
      <c r="G21" s="316">
        <v>163</v>
      </c>
      <c r="H21" s="317">
        <v>228.2</v>
      </c>
      <c r="I21" s="68"/>
      <c r="J21" s="69"/>
      <c r="K21" s="69"/>
      <c r="L21" s="69"/>
      <c r="M21" s="69"/>
      <c r="N21" s="69"/>
      <c r="O21" s="70"/>
    </row>
    <row r="22" spans="1:15" s="22" customFormat="1" ht="15.75">
      <c r="A22" s="62">
        <v>14</v>
      </c>
      <c r="B22" s="71" t="s">
        <v>172</v>
      </c>
      <c r="C22" s="313">
        <f t="shared" si="2"/>
        <v>38</v>
      </c>
      <c r="D22" s="67">
        <v>28</v>
      </c>
      <c r="E22" s="67">
        <v>38</v>
      </c>
      <c r="F22" s="67">
        <f t="shared" ref="F22:F30" si="3">E22-D22</f>
        <v>10</v>
      </c>
      <c r="G22" s="316">
        <v>163</v>
      </c>
      <c r="H22" s="317">
        <v>456.4</v>
      </c>
      <c r="I22" s="66"/>
      <c r="J22" s="72"/>
      <c r="K22" s="72"/>
      <c r="L22" s="72"/>
      <c r="M22" s="72"/>
      <c r="N22" s="72"/>
      <c r="O22" s="70"/>
    </row>
    <row r="23" spans="1:15" s="22" customFormat="1" ht="15.75">
      <c r="A23" s="62">
        <v>15</v>
      </c>
      <c r="B23" s="71" t="s">
        <v>173</v>
      </c>
      <c r="C23" s="313">
        <f t="shared" si="2"/>
        <v>40</v>
      </c>
      <c r="D23" s="67">
        <v>29</v>
      </c>
      <c r="E23" s="67">
        <v>40</v>
      </c>
      <c r="F23" s="67">
        <f t="shared" si="3"/>
        <v>11</v>
      </c>
      <c r="G23" s="316">
        <v>163</v>
      </c>
      <c r="H23" s="317">
        <v>472.7</v>
      </c>
      <c r="I23" s="66"/>
      <c r="J23" s="72"/>
      <c r="K23" s="72"/>
      <c r="L23" s="72"/>
      <c r="M23" s="72"/>
      <c r="N23" s="72"/>
      <c r="O23" s="70"/>
    </row>
    <row r="24" spans="1:15" s="22" customFormat="1" ht="15.75">
      <c r="A24" s="62">
        <v>16</v>
      </c>
      <c r="B24" s="71" t="s">
        <v>174</v>
      </c>
      <c r="C24" s="313">
        <f t="shared" si="2"/>
        <v>42</v>
      </c>
      <c r="D24" s="67">
        <v>32</v>
      </c>
      <c r="E24" s="67">
        <v>42</v>
      </c>
      <c r="F24" s="67">
        <f t="shared" si="3"/>
        <v>10</v>
      </c>
      <c r="G24" s="316">
        <v>163</v>
      </c>
      <c r="H24" s="317">
        <v>521.6</v>
      </c>
      <c r="I24" s="66"/>
      <c r="J24" s="72"/>
      <c r="K24" s="72"/>
      <c r="L24" s="72"/>
      <c r="M24" s="72"/>
      <c r="N24" s="72"/>
      <c r="O24" s="70"/>
    </row>
    <row r="25" spans="1:15" s="22" customFormat="1" ht="15.75">
      <c r="A25" s="62">
        <v>17</v>
      </c>
      <c r="B25" s="71" t="s">
        <v>175</v>
      </c>
      <c r="C25" s="313">
        <f t="shared" si="2"/>
        <v>77</v>
      </c>
      <c r="D25" s="67">
        <v>54</v>
      </c>
      <c r="E25" s="67">
        <v>77</v>
      </c>
      <c r="F25" s="67">
        <f t="shared" si="3"/>
        <v>23</v>
      </c>
      <c r="G25" s="316">
        <v>163</v>
      </c>
      <c r="H25" s="317">
        <v>880.2</v>
      </c>
      <c r="I25" s="66"/>
      <c r="J25" s="72"/>
      <c r="K25" s="72"/>
      <c r="L25" s="72"/>
      <c r="M25" s="72"/>
      <c r="N25" s="72"/>
      <c r="O25" s="70"/>
    </row>
    <row r="26" spans="1:15" s="22" customFormat="1" ht="15.75">
      <c r="A26" s="62">
        <v>18</v>
      </c>
      <c r="B26" s="71" t="s">
        <v>176</v>
      </c>
      <c r="C26" s="313">
        <f t="shared" si="2"/>
        <v>77</v>
      </c>
      <c r="D26" s="67">
        <v>54</v>
      </c>
      <c r="E26" s="67">
        <v>77</v>
      </c>
      <c r="F26" s="67">
        <f t="shared" si="3"/>
        <v>23</v>
      </c>
      <c r="G26" s="316">
        <v>163</v>
      </c>
      <c r="H26" s="317">
        <v>880.2</v>
      </c>
      <c r="I26" s="66"/>
      <c r="J26" s="72"/>
      <c r="K26" s="72"/>
      <c r="L26" s="72"/>
      <c r="M26" s="72"/>
      <c r="N26" s="72"/>
      <c r="O26" s="70"/>
    </row>
    <row r="27" spans="1:15" s="22" customFormat="1" ht="15.75">
      <c r="A27" s="62">
        <v>19</v>
      </c>
      <c r="B27" s="71" t="s">
        <v>177</v>
      </c>
      <c r="C27" s="313">
        <f t="shared" si="2"/>
        <v>44</v>
      </c>
      <c r="D27" s="67">
        <v>34</v>
      </c>
      <c r="E27" s="67">
        <v>44</v>
      </c>
      <c r="F27" s="67">
        <f t="shared" si="3"/>
        <v>10</v>
      </c>
      <c r="G27" s="316">
        <v>163</v>
      </c>
      <c r="H27" s="317">
        <v>554.20000000000005</v>
      </c>
      <c r="I27" s="66"/>
      <c r="J27" s="72"/>
      <c r="K27" s="72"/>
      <c r="L27" s="72"/>
      <c r="M27" s="72"/>
      <c r="N27" s="72"/>
      <c r="O27" s="70"/>
    </row>
    <row r="28" spans="1:15" s="22" customFormat="1" ht="15.75">
      <c r="A28" s="62">
        <v>20</v>
      </c>
      <c r="B28" s="71" t="s">
        <v>178</v>
      </c>
      <c r="C28" s="313">
        <f t="shared" si="2"/>
        <v>45</v>
      </c>
      <c r="D28" s="67">
        <v>35</v>
      </c>
      <c r="E28" s="67">
        <v>45</v>
      </c>
      <c r="F28" s="67">
        <f t="shared" si="3"/>
        <v>10</v>
      </c>
      <c r="G28" s="316">
        <v>163</v>
      </c>
      <c r="H28" s="317">
        <v>570.5</v>
      </c>
      <c r="I28" s="66"/>
      <c r="J28" s="72"/>
      <c r="K28" s="72"/>
      <c r="L28" s="72"/>
      <c r="M28" s="72"/>
      <c r="N28" s="72"/>
      <c r="O28" s="70"/>
    </row>
    <row r="29" spans="1:15" s="22" customFormat="1" ht="15.75">
      <c r="A29" s="62">
        <v>21</v>
      </c>
      <c r="B29" s="71" t="s">
        <v>179</v>
      </c>
      <c r="C29" s="313">
        <f t="shared" si="2"/>
        <v>22</v>
      </c>
      <c r="D29" s="67">
        <v>12</v>
      </c>
      <c r="E29" s="67">
        <v>22</v>
      </c>
      <c r="F29" s="67">
        <f t="shared" si="3"/>
        <v>10</v>
      </c>
      <c r="G29" s="316">
        <v>163</v>
      </c>
      <c r="H29" s="317">
        <v>195.6</v>
      </c>
      <c r="I29" s="66"/>
      <c r="J29" s="72"/>
      <c r="K29" s="72"/>
      <c r="L29" s="72"/>
      <c r="M29" s="72"/>
      <c r="N29" s="72"/>
      <c r="O29" s="70"/>
    </row>
    <row r="30" spans="1:15" s="396" customFormat="1" ht="15.75">
      <c r="A30" s="452">
        <v>22</v>
      </c>
      <c r="B30" s="453" t="s">
        <v>180</v>
      </c>
      <c r="C30" s="394">
        <f t="shared" si="2"/>
        <v>24</v>
      </c>
      <c r="D30" s="456">
        <v>10</v>
      </c>
      <c r="E30" s="456">
        <v>24</v>
      </c>
      <c r="F30" s="397">
        <f t="shared" si="3"/>
        <v>14</v>
      </c>
      <c r="G30" s="457">
        <v>163</v>
      </c>
      <c r="H30" s="458">
        <v>163</v>
      </c>
      <c r="I30" s="395"/>
      <c r="J30" s="398"/>
      <c r="K30" s="398"/>
      <c r="L30" s="398"/>
      <c r="M30" s="398"/>
      <c r="N30" s="398"/>
      <c r="O30" s="399"/>
    </row>
    <row r="31" spans="1:15" s="22" customFormat="1" ht="15.75">
      <c r="A31" s="62">
        <v>23</v>
      </c>
      <c r="B31" s="52" t="s">
        <v>181</v>
      </c>
      <c r="C31" s="313">
        <f t="shared" si="2"/>
        <v>14</v>
      </c>
      <c r="D31" s="56">
        <v>14</v>
      </c>
      <c r="E31" s="56">
        <f>D31</f>
        <v>14</v>
      </c>
      <c r="F31" s="56"/>
      <c r="G31" s="318">
        <v>165</v>
      </c>
      <c r="H31" s="56">
        <f t="shared" ref="H31:H41" si="4">(D31*G31)/10</f>
        <v>231</v>
      </c>
      <c r="I31" s="272"/>
    </row>
    <row r="32" spans="1:15" s="22" customFormat="1" ht="15.75">
      <c r="A32" s="62">
        <v>24</v>
      </c>
      <c r="B32" s="52" t="s">
        <v>182</v>
      </c>
      <c r="C32" s="319">
        <f t="shared" si="2"/>
        <v>14.5</v>
      </c>
      <c r="D32" s="56">
        <v>14.5</v>
      </c>
      <c r="E32" s="56">
        <f t="shared" ref="E32:E33" si="5">D32</f>
        <v>14.5</v>
      </c>
      <c r="F32" s="56"/>
      <c r="G32" s="318">
        <v>165</v>
      </c>
      <c r="H32" s="56">
        <f t="shared" si="4"/>
        <v>239.25</v>
      </c>
      <c r="I32" s="272"/>
    </row>
    <row r="33" spans="1:9" s="22" customFormat="1" ht="15.75">
      <c r="A33" s="62">
        <v>25</v>
      </c>
      <c r="B33" s="52" t="s">
        <v>183</v>
      </c>
      <c r="C33" s="313">
        <f t="shared" si="2"/>
        <v>24</v>
      </c>
      <c r="D33" s="56">
        <v>24</v>
      </c>
      <c r="E33" s="56">
        <f t="shared" si="5"/>
        <v>24</v>
      </c>
      <c r="F33" s="56"/>
      <c r="G33" s="318">
        <v>165</v>
      </c>
      <c r="H33" s="56">
        <f t="shared" si="4"/>
        <v>396</v>
      </c>
      <c r="I33" s="38"/>
    </row>
    <row r="34" spans="1:9" s="22" customFormat="1" ht="15.75">
      <c r="A34" s="62">
        <v>26</v>
      </c>
      <c r="B34" s="52" t="s">
        <v>184</v>
      </c>
      <c r="C34" s="313">
        <f t="shared" si="2"/>
        <v>39.880000000000003</v>
      </c>
      <c r="D34" s="56">
        <v>20</v>
      </c>
      <c r="E34" s="56">
        <v>39.880000000000003</v>
      </c>
      <c r="F34" s="56">
        <f>E34-D34</f>
        <v>19.880000000000003</v>
      </c>
      <c r="G34" s="318">
        <v>165</v>
      </c>
      <c r="H34" s="56">
        <f t="shared" si="4"/>
        <v>330</v>
      </c>
      <c r="I34" s="38"/>
    </row>
    <row r="35" spans="1:9" s="22" customFormat="1" ht="15.75">
      <c r="A35" s="62">
        <v>27</v>
      </c>
      <c r="B35" s="52" t="s">
        <v>185</v>
      </c>
      <c r="C35" s="313">
        <f t="shared" si="2"/>
        <v>65</v>
      </c>
      <c r="D35" s="56">
        <v>50</v>
      </c>
      <c r="E35" s="56">
        <v>65</v>
      </c>
      <c r="F35" s="56">
        <f t="shared" ref="F35:F40" si="6">E35-D35</f>
        <v>15</v>
      </c>
      <c r="G35" s="318">
        <v>165</v>
      </c>
      <c r="H35" s="56">
        <f t="shared" si="4"/>
        <v>825</v>
      </c>
      <c r="I35" s="272"/>
    </row>
    <row r="36" spans="1:9" s="22" customFormat="1" ht="15.75">
      <c r="A36" s="62">
        <v>28</v>
      </c>
      <c r="B36" s="52" t="s">
        <v>186</v>
      </c>
      <c r="C36" s="313">
        <f t="shared" si="2"/>
        <v>50</v>
      </c>
      <c r="D36" s="56">
        <v>36</v>
      </c>
      <c r="E36" s="56">
        <v>50</v>
      </c>
      <c r="F36" s="56">
        <f t="shared" si="6"/>
        <v>14</v>
      </c>
      <c r="G36" s="318">
        <v>165</v>
      </c>
      <c r="H36" s="56">
        <f t="shared" si="4"/>
        <v>594</v>
      </c>
      <c r="I36" s="272"/>
    </row>
    <row r="37" spans="1:9" s="22" customFormat="1" ht="15.75">
      <c r="A37" s="62">
        <v>29</v>
      </c>
      <c r="B37" s="52" t="s">
        <v>187</v>
      </c>
      <c r="C37" s="313">
        <f t="shared" si="2"/>
        <v>70</v>
      </c>
      <c r="D37" s="56">
        <v>40</v>
      </c>
      <c r="E37" s="56">
        <v>70</v>
      </c>
      <c r="F37" s="56">
        <f t="shared" si="6"/>
        <v>30</v>
      </c>
      <c r="G37" s="318">
        <v>165</v>
      </c>
      <c r="H37" s="56">
        <f t="shared" si="4"/>
        <v>660</v>
      </c>
      <c r="I37" s="272"/>
    </row>
    <row r="38" spans="1:9" s="22" customFormat="1" ht="15.75">
      <c r="A38" s="62">
        <v>30</v>
      </c>
      <c r="B38" s="52" t="s">
        <v>188</v>
      </c>
      <c r="C38" s="313">
        <f t="shared" si="2"/>
        <v>75</v>
      </c>
      <c r="D38" s="56">
        <v>58</v>
      </c>
      <c r="E38" s="56">
        <v>75</v>
      </c>
      <c r="F38" s="56">
        <f t="shared" si="6"/>
        <v>17</v>
      </c>
      <c r="G38" s="318">
        <v>165</v>
      </c>
      <c r="H38" s="56">
        <f t="shared" si="4"/>
        <v>957</v>
      </c>
      <c r="I38" s="272"/>
    </row>
    <row r="39" spans="1:9" s="22" customFormat="1" ht="15.75">
      <c r="A39" s="62">
        <v>31</v>
      </c>
      <c r="B39" s="52" t="s">
        <v>189</v>
      </c>
      <c r="C39" s="320">
        <f t="shared" si="2"/>
        <v>73</v>
      </c>
      <c r="D39" s="56">
        <v>56.5</v>
      </c>
      <c r="E39" s="56">
        <v>73</v>
      </c>
      <c r="F39" s="56">
        <f t="shared" si="6"/>
        <v>16.5</v>
      </c>
      <c r="G39" s="318">
        <v>165</v>
      </c>
      <c r="H39" s="56">
        <f t="shared" si="4"/>
        <v>932.25</v>
      </c>
      <c r="I39" s="272"/>
    </row>
    <row r="40" spans="1:9" s="22" customFormat="1" ht="15.75">
      <c r="A40" s="62">
        <v>32</v>
      </c>
      <c r="B40" s="52" t="s">
        <v>190</v>
      </c>
      <c r="C40" s="313">
        <f t="shared" si="2"/>
        <v>30</v>
      </c>
      <c r="D40" s="56">
        <v>15</v>
      </c>
      <c r="E40" s="56">
        <v>30</v>
      </c>
      <c r="F40" s="56">
        <f t="shared" si="6"/>
        <v>15</v>
      </c>
      <c r="G40" s="318">
        <v>165</v>
      </c>
      <c r="H40" s="56">
        <f t="shared" si="4"/>
        <v>247.5</v>
      </c>
      <c r="I40" s="272"/>
    </row>
    <row r="41" spans="1:9" s="396" customFormat="1" ht="15.75">
      <c r="A41" s="452">
        <v>33</v>
      </c>
      <c r="B41" s="134" t="s">
        <v>191</v>
      </c>
      <c r="C41" s="454">
        <f t="shared" si="2"/>
        <v>40</v>
      </c>
      <c r="D41" s="448">
        <v>30</v>
      </c>
      <c r="E41" s="448">
        <v>40</v>
      </c>
      <c r="F41" s="448">
        <f>E41-D41</f>
        <v>10</v>
      </c>
      <c r="G41" s="455">
        <v>165</v>
      </c>
      <c r="H41" s="448">
        <f t="shared" si="4"/>
        <v>495</v>
      </c>
      <c r="I41" s="403"/>
    </row>
    <row r="42" spans="1:9" s="22" customFormat="1" ht="15.75">
      <c r="A42" s="506" t="s">
        <v>192</v>
      </c>
      <c r="B42" s="506"/>
      <c r="C42" s="321">
        <f>SUM(C9:C41)</f>
        <v>1781.38</v>
      </c>
      <c r="D42" s="74">
        <f>SUM(D9:D41)</f>
        <v>1380</v>
      </c>
      <c r="E42" s="74"/>
      <c r="F42" s="129">
        <f>SUM(F31:F41)</f>
        <v>137.38</v>
      </c>
      <c r="G42" s="74">
        <f t="shared" ref="G42:I42" si="7">SUM(G9:G41)</f>
        <v>5401</v>
      </c>
      <c r="H42" s="74">
        <f t="shared" si="7"/>
        <v>22565.600000000002</v>
      </c>
      <c r="I42" s="74">
        <f t="shared" si="7"/>
        <v>0</v>
      </c>
    </row>
    <row r="43" spans="1:9">
      <c r="G43" s="375"/>
    </row>
  </sheetData>
  <mergeCells count="13">
    <mergeCell ref="A42:B42"/>
    <mergeCell ref="C6:C8"/>
    <mergeCell ref="D6:H6"/>
    <mergeCell ref="A4:F4"/>
    <mergeCell ref="A6:A8"/>
    <mergeCell ref="B6:B8"/>
    <mergeCell ref="A2:I2"/>
    <mergeCell ref="A3:I3"/>
    <mergeCell ref="I6:I8"/>
    <mergeCell ref="E7:F8"/>
    <mergeCell ref="G7:G8"/>
    <mergeCell ref="H7:H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NN-TM-DV</vt:lpstr>
      <vt:lpstr>GD-ĐT</vt:lpstr>
      <vt:lpstr>LĐ-VL</vt:lpstr>
      <vt:lpstr>YT-DS</vt:lpstr>
      <vt:lpstr>VH-TT</vt:lpstr>
      <vt:lpstr>DTNN</vt:lpstr>
      <vt:lpstr>NGÔ</vt:lpstr>
      <vt:lpstr>KHOAI</vt:lpstr>
      <vt:lpstr>SẮN</vt:lpstr>
      <vt:lpstr>KHOAI SỌ</vt:lpstr>
      <vt:lpstr>RAU MÀU</vt:lpstr>
      <vt:lpstr>CCN</vt:lpstr>
      <vt:lpstr>GIA SÚC</vt:lpstr>
      <vt:lpstr>THỦY SẢN</vt:lpstr>
      <vt:lpstr>Lâm Nghiệp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2026-02-03T07:24:36Z</dcterms:modified>
</cp:coreProperties>
</file>